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1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3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4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oni\Downloads\"/>
    </mc:Choice>
  </mc:AlternateContent>
  <xr:revisionPtr revIDLastSave="0" documentId="13_ncr:1_{38477CEB-E84B-4183-A70B-BE47259EC0BF}" xr6:coauthVersionLast="47" xr6:coauthVersionMax="47" xr10:uidLastSave="{00000000-0000-0000-0000-000000000000}"/>
  <bookViews>
    <workbookView xWindow="-108" yWindow="-108" windowWidth="23256" windowHeight="12576" tabRatio="754" activeTab="13" xr2:uid="{00000000-000D-0000-FFFF-FFFF00000000}"/>
  </bookViews>
  <sheets>
    <sheet name="Danificados &amp; C.interno" sheetId="17" r:id="rId1"/>
    <sheet name="Set" sheetId="11" r:id="rId2"/>
    <sheet name="produtos" sheetId="2" r:id="rId3"/>
    <sheet name="out" sheetId="12" r:id="rId4"/>
    <sheet name="Nov" sheetId="13" r:id="rId5"/>
    <sheet name="Dez" sheetId="14" r:id="rId6"/>
    <sheet name="Jan" sheetId="15" r:id="rId7"/>
    <sheet name="fev" sheetId="4" r:id="rId8"/>
    <sheet name="Mar" sheetId="5" r:id="rId9"/>
    <sheet name="Abr" sheetId="6" r:id="rId10"/>
    <sheet name="Maio" sheetId="7" r:id="rId11"/>
    <sheet name="jun" sheetId="8" r:id="rId12"/>
    <sheet name="Julho" sheetId="9" r:id="rId13"/>
    <sheet name="Agos" sheetId="10" r:id="rId14"/>
  </sheets>
  <definedNames>
    <definedName name="_xlnm._FilterDatabase" localSheetId="2" hidden="1">produtos!$A$3:$F$3</definedName>
    <definedName name="_xlcn.LinkedTable_Tabela11" hidden="1">ent_jan[]</definedName>
    <definedName name="Dan.C.interno">SUMIF(tbl_danificados[Produtos Danificados],p_estq,tbl_danificados[Qtd])+SUMIF(tbl_c.interno[Consumo interno],p_estq,tbl_c.interno[Qtd])</definedName>
    <definedName name="ent_abr">Tabela12[#All]</definedName>
    <definedName name="ent_fev">fev!$A$7:$D$300</definedName>
    <definedName name="ent_mar">Tabela9[#All]</definedName>
    <definedName name="ESTOQ_ABR">SUMIF(Tabela12[Produto],p_estq,Tabela12[Qtd])-SUMIF(Tabela13[Produto],p_estq,Tabela13[Qtd])</definedName>
    <definedName name="estoq_agos">SUMIF(tbl_ent_agos[Produto],p_estq,tbl_ent_agos[Qtd])-SUMIF(tbl_ven_agos[Produto],p_estq,tbl_ven_agos[Qtd])</definedName>
    <definedName name="estoq_dez">SUMIF(Tabela36[Produto],p_estq,Tabela36[Qtd])-SUMIF(Tabela37[Produto],p_estq,Tabela37[Qtd])</definedName>
    <definedName name="estoq_fev">SUMIF(Tabela6[produto],p_estq,Tabela6[Qtd])-SUMIF(fev!$F$9:$F$300,p_estq,Tabela7[Qtd])</definedName>
    <definedName name="estoq_jan">SUMIF(ent_jan[[produto ]],p_estq,ent_jan[Qtd])-SUMIF(vendas_jan[Produto],p_estq,vendas_jan[Qtd])</definedName>
    <definedName name="Estoq_julho">SUMIF(Tabela22[Produto],p_estq,Tabela22[Qtd])-SUMIF(Tabela23[Produto],p_estq,Tabela23[Qtd])</definedName>
    <definedName name="estoq_jun">SUMIF(tbl_ent_jun[Produto],p_estq,tbl_ent_jun[Qtd])-SUMIF(tbl_vend_jun[Produto],p_estq,tbl_vend_jun[Qtd])</definedName>
    <definedName name="Estoq_maio">SUMIF(Tabela15[Produto],p_estq,Tabela15[Qtd])-SUMIF(vendas_maio[Produto],p_estq,vendas_maio[Qtd])</definedName>
    <definedName name="estoq_mar">SUMIF(Tabela9[Produto],p_estq,Tabela9[Qtd])-SUMIF(Tabela10[Produto],p_estq,Tabela10[Qtd])</definedName>
    <definedName name="estoq_nov">SUMIF(Tabela33[Produto],p_estq,Tabela33[Qtd])-SUMIF(Tabela34[Produto],p_estq,Tabela34[Qtd])</definedName>
    <definedName name="estoq_out">SUMIF(Tabela18[Produto],p_estq,Tabela18[Qtd])-SUMIF(Tabela31[Produto],p_estq,Tabela31[Qtd])</definedName>
    <definedName name="estoq_set">SUMIF(tbl_ent_set[Produto],p_estq,tbl_ent_set[Qtd])-SUMIF(Tbl_ven_set[Produto],p_estq,Tbl_ven_set[Qtd])</definedName>
    <definedName name="lucro_abr">Abr!$I$5</definedName>
    <definedName name="lucro_agos">Agos!$I$5</definedName>
    <definedName name="lucro_dez">Dez!$I$5</definedName>
    <definedName name="lucro_fev">fev!$I$5</definedName>
    <definedName name="lucro_jan">Jan!$B$14</definedName>
    <definedName name="lucro_julho">Julho!$I$5</definedName>
    <definedName name="lucro_jun">jun!$I$5</definedName>
    <definedName name="lucro_maio">Maio!$I$5</definedName>
    <definedName name="lucro_mar">Mar!$I$5</definedName>
    <definedName name="lucro_nov">Nov!$I$5</definedName>
    <definedName name="lucro_out">out!$I$5</definedName>
    <definedName name="lucro_set">Set!$I$5</definedName>
    <definedName name="mt_pro">produtos!$A$4:$F$2201</definedName>
    <definedName name="p_estq">produtos!$H$3</definedName>
    <definedName name="preço_compra">tbl_cad_prod[preço unitário]</definedName>
    <definedName name="pro_vendas">vendas_jan[[#All],[Produto]]</definedName>
    <definedName name="PROD_ENT_OUT">out!$A$9:$A$299</definedName>
    <definedName name="produtos">produtos!$B$4:$F$1137</definedName>
    <definedName name="saldo_abr">Abr!$K$8:$M$300</definedName>
    <definedName name="saldo_fev">fev!$K$8:$M$300</definedName>
    <definedName name="saldo_mar">#REF!</definedName>
    <definedName name="ven_abr">Abr!$G$8:$I$300</definedName>
    <definedName name="ven_fev">fev!$G$8:$I$300</definedName>
    <definedName name="ven_mar">Tabela10[#All]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LinkedTable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2" l="1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D49" i="12" s="1"/>
  <c r="C50" i="12"/>
  <c r="D50" i="12" s="1"/>
  <c r="C51" i="12"/>
  <c r="D51" i="12" s="1"/>
  <c r="C52" i="12"/>
  <c r="D52" i="12" s="1"/>
  <c r="C53" i="12"/>
  <c r="D53" i="12" s="1"/>
  <c r="C54" i="12"/>
  <c r="D54" i="12" s="1"/>
  <c r="C55" i="12"/>
  <c r="D55" i="12" s="1"/>
  <c r="C56" i="12"/>
  <c r="D56" i="12" s="1"/>
  <c r="C57" i="12"/>
  <c r="D57" i="12" s="1"/>
  <c r="C58" i="12"/>
  <c r="D58" i="12" s="1"/>
  <c r="C59" i="12"/>
  <c r="D59" i="12" s="1"/>
  <c r="C60" i="12"/>
  <c r="D60" i="12" s="1"/>
  <c r="C61" i="12"/>
  <c r="D61" i="12" s="1"/>
  <c r="C62" i="12"/>
  <c r="D62" i="12" s="1"/>
  <c r="C63" i="12"/>
  <c r="D63" i="12" s="1"/>
  <c r="C64" i="12"/>
  <c r="D64" i="12" s="1"/>
  <c r="C65" i="12"/>
  <c r="D65" i="12" s="1"/>
  <c r="C66" i="12"/>
  <c r="D66" i="12" s="1"/>
  <c r="C67" i="12"/>
  <c r="D67" i="12" s="1"/>
  <c r="C68" i="12"/>
  <c r="D68" i="12" s="1"/>
  <c r="C69" i="12"/>
  <c r="D69" i="12" s="1"/>
  <c r="C70" i="12"/>
  <c r="D70" i="12" s="1"/>
  <c r="C71" i="12"/>
  <c r="D71" i="12" s="1"/>
  <c r="C72" i="12"/>
  <c r="D72" i="12" s="1"/>
  <c r="C73" i="12"/>
  <c r="D73" i="12" s="1"/>
  <c r="C74" i="12"/>
  <c r="D74" i="12" s="1"/>
  <c r="C75" i="12"/>
  <c r="D75" i="12" s="1"/>
  <c r="C76" i="12"/>
  <c r="D76" i="12" s="1"/>
  <c r="C77" i="12"/>
  <c r="D77" i="12" s="1"/>
  <c r="C78" i="12"/>
  <c r="D78" i="12" s="1"/>
  <c r="C79" i="12"/>
  <c r="D79" i="12" s="1"/>
  <c r="C80" i="12"/>
  <c r="D80" i="12" s="1"/>
  <c r="C81" i="12"/>
  <c r="D81" i="12" s="1"/>
  <c r="C82" i="12"/>
  <c r="D82" i="12" s="1"/>
  <c r="C83" i="12"/>
  <c r="D83" i="12" s="1"/>
  <c r="C84" i="12"/>
  <c r="D84" i="12" s="1"/>
  <c r="C85" i="12"/>
  <c r="D85" i="12" s="1"/>
  <c r="C86" i="12"/>
  <c r="D86" i="12" s="1"/>
  <c r="C87" i="12"/>
  <c r="D87" i="12" s="1"/>
  <c r="C88" i="12"/>
  <c r="D88" i="12" s="1"/>
  <c r="C89" i="12"/>
  <c r="D89" i="12" s="1"/>
  <c r="C90" i="12"/>
  <c r="D90" i="12" s="1"/>
  <c r="C91" i="12"/>
  <c r="D91" i="12" s="1"/>
  <c r="C92" i="12"/>
  <c r="D92" i="12" s="1"/>
  <c r="C93" i="12"/>
  <c r="D93" i="12" s="1"/>
  <c r="C94" i="12"/>
  <c r="D94" i="12" s="1"/>
  <c r="C95" i="12"/>
  <c r="D95" i="12" s="1"/>
  <c r="C96" i="12"/>
  <c r="D96" i="12" s="1"/>
  <c r="C97" i="12"/>
  <c r="D97" i="12" s="1"/>
  <c r="C98" i="12"/>
  <c r="D98" i="12" s="1"/>
  <c r="C99" i="12"/>
  <c r="D99" i="12" s="1"/>
  <c r="C100" i="12"/>
  <c r="D100" i="12" s="1"/>
  <c r="C101" i="12"/>
  <c r="D101" i="12" s="1"/>
  <c r="C102" i="12"/>
  <c r="D102" i="12" s="1"/>
  <c r="C103" i="12"/>
  <c r="D103" i="12" s="1"/>
  <c r="C104" i="12"/>
  <c r="D104" i="12" s="1"/>
  <c r="C105" i="12"/>
  <c r="D105" i="12" s="1"/>
  <c r="C106" i="12"/>
  <c r="D106" i="12" s="1"/>
  <c r="C107" i="12"/>
  <c r="D107" i="12" s="1"/>
  <c r="C108" i="12"/>
  <c r="D108" i="12" s="1"/>
  <c r="C109" i="12"/>
  <c r="D109" i="12" s="1"/>
  <c r="C110" i="12"/>
  <c r="D110" i="12" s="1"/>
  <c r="C111" i="12"/>
  <c r="D111" i="12" s="1"/>
  <c r="C112" i="12"/>
  <c r="D112" i="12" s="1"/>
  <c r="C113" i="12"/>
  <c r="D113" i="12" s="1"/>
  <c r="C114" i="12"/>
  <c r="D114" i="12" s="1"/>
  <c r="C115" i="12"/>
  <c r="D115" i="12" s="1"/>
  <c r="C116" i="12"/>
  <c r="D116" i="12" s="1"/>
  <c r="C117" i="12"/>
  <c r="D117" i="12" s="1"/>
  <c r="C118" i="12"/>
  <c r="D118" i="12" s="1"/>
  <c r="C119" i="12"/>
  <c r="D119" i="12" s="1"/>
  <c r="C120" i="12"/>
  <c r="D120" i="12" s="1"/>
  <c r="C121" i="12"/>
  <c r="D121" i="12" s="1"/>
  <c r="C122" i="12"/>
  <c r="D122" i="12" s="1"/>
  <c r="C123" i="12"/>
  <c r="D123" i="12" s="1"/>
  <c r="C124" i="12"/>
  <c r="D124" i="12" s="1"/>
  <c r="C125" i="12"/>
  <c r="D125" i="12" s="1"/>
  <c r="C126" i="12"/>
  <c r="D126" i="12" s="1"/>
  <c r="C127" i="12"/>
  <c r="D127" i="12" s="1"/>
  <c r="C128" i="12"/>
  <c r="D128" i="12" s="1"/>
  <c r="C129" i="12"/>
  <c r="D129" i="12" s="1"/>
  <c r="C130" i="12"/>
  <c r="D130" i="12" s="1"/>
  <c r="C131" i="12"/>
  <c r="D131" i="12" s="1"/>
  <c r="C132" i="12"/>
  <c r="D132" i="12" s="1"/>
  <c r="C133" i="12"/>
  <c r="D133" i="12" s="1"/>
  <c r="C134" i="12"/>
  <c r="D134" i="12" s="1"/>
  <c r="C135" i="12"/>
  <c r="D135" i="12" s="1"/>
  <c r="C136" i="12"/>
  <c r="D136" i="12" s="1"/>
  <c r="C137" i="12"/>
  <c r="D137" i="12" s="1"/>
  <c r="C138" i="12"/>
  <c r="D138" i="12" s="1"/>
  <c r="C139" i="12"/>
  <c r="D139" i="12" s="1"/>
  <c r="C140" i="12"/>
  <c r="D140" i="12" s="1"/>
  <c r="C141" i="12"/>
  <c r="D141" i="12" s="1"/>
  <c r="C142" i="12"/>
  <c r="D142" i="12" s="1"/>
  <c r="C143" i="12"/>
  <c r="D143" i="12" s="1"/>
  <c r="C144" i="12"/>
  <c r="D144" i="12" s="1"/>
  <c r="C145" i="12"/>
  <c r="D145" i="12" s="1"/>
  <c r="C146" i="12"/>
  <c r="D146" i="12" s="1"/>
  <c r="C147" i="12"/>
  <c r="D147" i="12" s="1"/>
  <c r="C148" i="12"/>
  <c r="D148" i="12" s="1"/>
  <c r="C149" i="12"/>
  <c r="D149" i="12" s="1"/>
  <c r="C150" i="12"/>
  <c r="D150" i="12" s="1"/>
  <c r="C151" i="12"/>
  <c r="D151" i="12" s="1"/>
  <c r="C152" i="12"/>
  <c r="D152" i="12" s="1"/>
  <c r="C153" i="12"/>
  <c r="D153" i="12" s="1"/>
  <c r="C154" i="12"/>
  <c r="D154" i="12" s="1"/>
  <c r="C155" i="12"/>
  <c r="D155" i="12" s="1"/>
  <c r="C156" i="12"/>
  <c r="D156" i="12" s="1"/>
  <c r="C157" i="12"/>
  <c r="D157" i="12" s="1"/>
  <c r="C158" i="12"/>
  <c r="D158" i="12" s="1"/>
  <c r="C159" i="12"/>
  <c r="D159" i="12" s="1"/>
  <c r="C160" i="12"/>
  <c r="D160" i="12" s="1"/>
  <c r="C161" i="12"/>
  <c r="D161" i="12" s="1"/>
  <c r="C162" i="12"/>
  <c r="D162" i="12" s="1"/>
  <c r="C163" i="12"/>
  <c r="D163" i="12" s="1"/>
  <c r="C164" i="12"/>
  <c r="D164" i="12" s="1"/>
  <c r="C165" i="12"/>
  <c r="D165" i="12" s="1"/>
  <c r="C166" i="12"/>
  <c r="D166" i="12" s="1"/>
  <c r="C167" i="12"/>
  <c r="D167" i="12" s="1"/>
  <c r="C168" i="12"/>
  <c r="D168" i="12" s="1"/>
  <c r="C169" i="12"/>
  <c r="D169" i="12" s="1"/>
  <c r="C170" i="12"/>
  <c r="D170" i="12" s="1"/>
  <c r="C171" i="12"/>
  <c r="D171" i="12" s="1"/>
  <c r="C172" i="12"/>
  <c r="D172" i="12" s="1"/>
  <c r="C173" i="12"/>
  <c r="D173" i="12" s="1"/>
  <c r="C174" i="12"/>
  <c r="D174" i="12" s="1"/>
  <c r="C175" i="12"/>
  <c r="D175" i="12" s="1"/>
  <c r="C176" i="12"/>
  <c r="D176" i="12" s="1"/>
  <c r="C177" i="12"/>
  <c r="D177" i="12" s="1"/>
  <c r="C178" i="12"/>
  <c r="D178" i="12" s="1"/>
  <c r="C179" i="12"/>
  <c r="D179" i="12" s="1"/>
  <c r="C180" i="12"/>
  <c r="D180" i="12" s="1"/>
  <c r="C181" i="12"/>
  <c r="D181" i="12" s="1"/>
  <c r="C182" i="12"/>
  <c r="D182" i="12" s="1"/>
  <c r="C183" i="12"/>
  <c r="D183" i="12" s="1"/>
  <c r="C184" i="12"/>
  <c r="D184" i="12" s="1"/>
  <c r="C185" i="12"/>
  <c r="D185" i="12" s="1"/>
  <c r="C186" i="12"/>
  <c r="D186" i="12" s="1"/>
  <c r="C187" i="12"/>
  <c r="D187" i="12" s="1"/>
  <c r="C188" i="12"/>
  <c r="D188" i="12" s="1"/>
  <c r="C189" i="12"/>
  <c r="D189" i="12" s="1"/>
  <c r="C190" i="12"/>
  <c r="D190" i="12" s="1"/>
  <c r="C191" i="12"/>
  <c r="D191" i="12" s="1"/>
  <c r="C192" i="12"/>
  <c r="D192" i="12" s="1"/>
  <c r="C193" i="12"/>
  <c r="D193" i="12" s="1"/>
  <c r="C194" i="12"/>
  <c r="D194" i="12" s="1"/>
  <c r="C195" i="12"/>
  <c r="D195" i="12" s="1"/>
  <c r="C196" i="12"/>
  <c r="D196" i="12" s="1"/>
  <c r="C197" i="12"/>
  <c r="D197" i="12" s="1"/>
  <c r="C198" i="12"/>
  <c r="D198" i="12" s="1"/>
  <c r="C199" i="12"/>
  <c r="D199" i="12" s="1"/>
  <c r="C200" i="12"/>
  <c r="D200" i="12" s="1"/>
  <c r="C201" i="12"/>
  <c r="D201" i="12" s="1"/>
  <c r="C202" i="12"/>
  <c r="D202" i="12" s="1"/>
  <c r="C203" i="12"/>
  <c r="D203" i="12" s="1"/>
  <c r="C204" i="12"/>
  <c r="D204" i="12" s="1"/>
  <c r="C205" i="12"/>
  <c r="D205" i="12" s="1"/>
  <c r="C206" i="12"/>
  <c r="D206" i="12" s="1"/>
  <c r="C207" i="12"/>
  <c r="D207" i="12" s="1"/>
  <c r="C208" i="12"/>
  <c r="D208" i="12" s="1"/>
  <c r="C209" i="12"/>
  <c r="D209" i="12" s="1"/>
  <c r="C210" i="12"/>
  <c r="D210" i="12" s="1"/>
  <c r="C211" i="12"/>
  <c r="D211" i="12" s="1"/>
  <c r="C212" i="12"/>
  <c r="D212" i="12" s="1"/>
  <c r="C213" i="12"/>
  <c r="D213" i="12" s="1"/>
  <c r="C214" i="12"/>
  <c r="D214" i="12" s="1"/>
  <c r="C215" i="12"/>
  <c r="D215" i="12" s="1"/>
  <c r="C216" i="12"/>
  <c r="D216" i="12" s="1"/>
  <c r="C217" i="12"/>
  <c r="D217" i="12" s="1"/>
  <c r="C218" i="12"/>
  <c r="D218" i="12" s="1"/>
  <c r="C219" i="12"/>
  <c r="D219" i="12" s="1"/>
  <c r="C220" i="12"/>
  <c r="D220" i="12" s="1"/>
  <c r="C221" i="12"/>
  <c r="D221" i="12" s="1"/>
  <c r="C222" i="12"/>
  <c r="D222" i="12" s="1"/>
  <c r="C223" i="12"/>
  <c r="D223" i="12" s="1"/>
  <c r="C224" i="12"/>
  <c r="D224" i="12" s="1"/>
  <c r="C225" i="12"/>
  <c r="D225" i="12" s="1"/>
  <c r="C226" i="12"/>
  <c r="D226" i="12" s="1"/>
  <c r="C227" i="12"/>
  <c r="D227" i="12" s="1"/>
  <c r="C228" i="12"/>
  <c r="D228" i="12" s="1"/>
  <c r="C229" i="12"/>
  <c r="D229" i="12" s="1"/>
  <c r="C230" i="12"/>
  <c r="D230" i="12" s="1"/>
  <c r="C231" i="12"/>
  <c r="D231" i="12" s="1"/>
  <c r="C232" i="12"/>
  <c r="D232" i="12" s="1"/>
  <c r="C233" i="12"/>
  <c r="D233" i="12" s="1"/>
  <c r="C234" i="12"/>
  <c r="D234" i="12" s="1"/>
  <c r="C235" i="12"/>
  <c r="D235" i="12" s="1"/>
  <c r="C236" i="12"/>
  <c r="D236" i="12" s="1"/>
  <c r="C237" i="12"/>
  <c r="D237" i="12" s="1"/>
  <c r="C238" i="12"/>
  <c r="D238" i="12" s="1"/>
  <c r="C239" i="12"/>
  <c r="D239" i="12" s="1"/>
  <c r="C240" i="12"/>
  <c r="D240" i="12" s="1"/>
  <c r="C241" i="12"/>
  <c r="D241" i="12" s="1"/>
  <c r="C242" i="12"/>
  <c r="D242" i="12" s="1"/>
  <c r="C243" i="12"/>
  <c r="D243" i="12" s="1"/>
  <c r="C244" i="12"/>
  <c r="D244" i="12" s="1"/>
  <c r="C245" i="12"/>
  <c r="D245" i="12" s="1"/>
  <c r="C246" i="12"/>
  <c r="D246" i="12" s="1"/>
  <c r="C247" i="12"/>
  <c r="D247" i="12" s="1"/>
  <c r="C248" i="12"/>
  <c r="D248" i="12" s="1"/>
  <c r="C249" i="12"/>
  <c r="D249" i="12" s="1"/>
  <c r="C250" i="12"/>
  <c r="D250" i="12" s="1"/>
  <c r="C251" i="12"/>
  <c r="D251" i="12" s="1"/>
  <c r="C252" i="12"/>
  <c r="D252" i="12" s="1"/>
  <c r="C253" i="12"/>
  <c r="D253" i="12" s="1"/>
  <c r="C254" i="12"/>
  <c r="D254" i="12" s="1"/>
  <c r="C255" i="12"/>
  <c r="D255" i="12" s="1"/>
  <c r="C256" i="12"/>
  <c r="D256" i="12" s="1"/>
  <c r="C257" i="12"/>
  <c r="D257" i="12" s="1"/>
  <c r="C258" i="12"/>
  <c r="D258" i="12" s="1"/>
  <c r="C259" i="12"/>
  <c r="D259" i="12" s="1"/>
  <c r="C260" i="12"/>
  <c r="D260" i="12" s="1"/>
  <c r="C261" i="12"/>
  <c r="D261" i="12" s="1"/>
  <c r="C262" i="12"/>
  <c r="D262" i="12" s="1"/>
  <c r="C263" i="12"/>
  <c r="D263" i="12" s="1"/>
  <c r="C264" i="12"/>
  <c r="D264" i="12" s="1"/>
  <c r="C265" i="12"/>
  <c r="D265" i="12" s="1"/>
  <c r="C266" i="12"/>
  <c r="D266" i="12" s="1"/>
  <c r="C267" i="12"/>
  <c r="D267" i="12" s="1"/>
  <c r="C268" i="12"/>
  <c r="D268" i="12" s="1"/>
  <c r="C269" i="12"/>
  <c r="D269" i="12" s="1"/>
  <c r="C270" i="12"/>
  <c r="D270" i="12" s="1"/>
  <c r="C271" i="12"/>
  <c r="D271" i="12" s="1"/>
  <c r="C272" i="12"/>
  <c r="D272" i="12" s="1"/>
  <c r="C273" i="12"/>
  <c r="D273" i="12" s="1"/>
  <c r="C274" i="12"/>
  <c r="D274" i="12" s="1"/>
  <c r="C275" i="12"/>
  <c r="D275" i="12" s="1"/>
  <c r="C276" i="12"/>
  <c r="D276" i="12" s="1"/>
  <c r="C277" i="12"/>
  <c r="D277" i="12" s="1"/>
  <c r="C278" i="12"/>
  <c r="D278" i="12" s="1"/>
  <c r="C279" i="12"/>
  <c r="D279" i="12" s="1"/>
  <c r="C280" i="12"/>
  <c r="D280" i="12" s="1"/>
  <c r="C281" i="12"/>
  <c r="D281" i="12" s="1"/>
  <c r="C282" i="12"/>
  <c r="D282" i="12" s="1"/>
  <c r="C283" i="12"/>
  <c r="D283" i="12" s="1"/>
  <c r="C284" i="12"/>
  <c r="D284" i="12" s="1"/>
  <c r="C285" i="12"/>
  <c r="D285" i="12" s="1"/>
  <c r="C286" i="12"/>
  <c r="D286" i="12" s="1"/>
  <c r="C287" i="12"/>
  <c r="D287" i="12" s="1"/>
  <c r="C288" i="12"/>
  <c r="D288" i="12" s="1"/>
  <c r="C289" i="12"/>
  <c r="D289" i="12" s="1"/>
  <c r="C290" i="12"/>
  <c r="D290" i="12" s="1"/>
  <c r="C291" i="12"/>
  <c r="D291" i="12" s="1"/>
  <c r="C292" i="12"/>
  <c r="D292" i="12" s="1"/>
  <c r="C293" i="12"/>
  <c r="D293" i="12" s="1"/>
  <c r="C294" i="12"/>
  <c r="D294" i="12" s="1"/>
  <c r="C295" i="12"/>
  <c r="D295" i="12" s="1"/>
  <c r="C296" i="12"/>
  <c r="D296" i="12" s="1"/>
  <c r="C297" i="12"/>
  <c r="D297" i="12" s="1"/>
  <c r="C298" i="12"/>
  <c r="D298" i="12" s="1"/>
  <c r="C299" i="12"/>
  <c r="D299" i="12" s="1"/>
  <c r="H10" i="12"/>
  <c r="I10" i="12" s="1"/>
  <c r="H11" i="12"/>
  <c r="I11" i="12" s="1"/>
  <c r="H12" i="12"/>
  <c r="I12" i="12" s="1"/>
  <c r="H13" i="12"/>
  <c r="I13" i="12" s="1"/>
  <c r="H14" i="12"/>
  <c r="I14" i="12" s="1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1" i="12"/>
  <c r="I21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H41" i="12"/>
  <c r="I41" i="12" s="1"/>
  <c r="H42" i="12"/>
  <c r="I42" i="12" s="1"/>
  <c r="H43" i="12"/>
  <c r="I43" i="12" s="1"/>
  <c r="H44" i="12"/>
  <c r="I44" i="12" s="1"/>
  <c r="H45" i="12"/>
  <c r="I45" i="12" s="1"/>
  <c r="H46" i="12"/>
  <c r="I46" i="12" s="1"/>
  <c r="H47" i="12"/>
  <c r="I47" i="12" s="1"/>
  <c r="H48" i="12"/>
  <c r="I48" i="12" s="1"/>
  <c r="H49" i="12"/>
  <c r="I49" i="12" s="1"/>
  <c r="H50" i="12"/>
  <c r="I50" i="12" s="1"/>
  <c r="H51" i="12"/>
  <c r="I51" i="12" s="1"/>
  <c r="H52" i="12"/>
  <c r="I52" i="12" s="1"/>
  <c r="H53" i="12"/>
  <c r="I53" i="12" s="1"/>
  <c r="H54" i="12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H64" i="12"/>
  <c r="I64" i="12" s="1"/>
  <c r="H65" i="12"/>
  <c r="I65" i="12" s="1"/>
  <c r="H66" i="12"/>
  <c r="I66" i="12" s="1"/>
  <c r="H67" i="12"/>
  <c r="I67" i="12" s="1"/>
  <c r="H68" i="12"/>
  <c r="I68" i="12" s="1"/>
  <c r="H69" i="12"/>
  <c r="I69" i="12" s="1"/>
  <c r="H70" i="12"/>
  <c r="I70" i="12" s="1"/>
  <c r="H71" i="12"/>
  <c r="I71" i="12" s="1"/>
  <c r="H72" i="12"/>
  <c r="I72" i="12" s="1"/>
  <c r="H73" i="12"/>
  <c r="I73" i="12" s="1"/>
  <c r="H74" i="12"/>
  <c r="I74" i="12" s="1"/>
  <c r="H75" i="12"/>
  <c r="I75" i="12" s="1"/>
  <c r="H76" i="12"/>
  <c r="I76" i="12" s="1"/>
  <c r="H77" i="12"/>
  <c r="I77" i="12" s="1"/>
  <c r="H78" i="12"/>
  <c r="I78" i="12" s="1"/>
  <c r="H79" i="12"/>
  <c r="I79" i="12" s="1"/>
  <c r="H80" i="12"/>
  <c r="I80" i="12" s="1"/>
  <c r="H81" i="12"/>
  <c r="I81" i="12" s="1"/>
  <c r="H82" i="12"/>
  <c r="I82" i="12" s="1"/>
  <c r="H83" i="12"/>
  <c r="I83" i="12" s="1"/>
  <c r="H84" i="12"/>
  <c r="I84" i="12" s="1"/>
  <c r="H85" i="12"/>
  <c r="I85" i="12" s="1"/>
  <c r="H86" i="12"/>
  <c r="I86" i="12" s="1"/>
  <c r="H87" i="12"/>
  <c r="I87" i="12" s="1"/>
  <c r="H88" i="12"/>
  <c r="I88" i="12" s="1"/>
  <c r="H89" i="12"/>
  <c r="I89" i="12" s="1"/>
  <c r="H90" i="12"/>
  <c r="I90" i="12" s="1"/>
  <c r="H91" i="12"/>
  <c r="I91" i="12" s="1"/>
  <c r="H92" i="12"/>
  <c r="I92" i="12" s="1"/>
  <c r="H93" i="12"/>
  <c r="I93" i="12" s="1"/>
  <c r="H94" i="12"/>
  <c r="I94" i="12" s="1"/>
  <c r="H95" i="12"/>
  <c r="I95" i="12" s="1"/>
  <c r="H96" i="12"/>
  <c r="I96" i="12" s="1"/>
  <c r="H97" i="12"/>
  <c r="I97" i="12" s="1"/>
  <c r="H98" i="12"/>
  <c r="I98" i="12" s="1"/>
  <c r="H99" i="12"/>
  <c r="I99" i="12" s="1"/>
  <c r="H100" i="12"/>
  <c r="I100" i="12" s="1"/>
  <c r="H101" i="12"/>
  <c r="I101" i="12" s="1"/>
  <c r="H102" i="12"/>
  <c r="I102" i="12" s="1"/>
  <c r="H103" i="12"/>
  <c r="I103" i="12" s="1"/>
  <c r="H104" i="12"/>
  <c r="I104" i="12" s="1"/>
  <c r="H105" i="12"/>
  <c r="I105" i="12" s="1"/>
  <c r="H106" i="12"/>
  <c r="I106" i="12" s="1"/>
  <c r="H107" i="12"/>
  <c r="I107" i="12" s="1"/>
  <c r="H108" i="12"/>
  <c r="I108" i="12" s="1"/>
  <c r="H109" i="12"/>
  <c r="I109" i="12" s="1"/>
  <c r="H110" i="12"/>
  <c r="I110" i="12" s="1"/>
  <c r="H111" i="12"/>
  <c r="I111" i="12" s="1"/>
  <c r="H112" i="12"/>
  <c r="I112" i="12" s="1"/>
  <c r="H113" i="12"/>
  <c r="I113" i="12" s="1"/>
  <c r="H114" i="12"/>
  <c r="I114" i="12" s="1"/>
  <c r="H115" i="12"/>
  <c r="I115" i="12" s="1"/>
  <c r="H116" i="12"/>
  <c r="I116" i="12" s="1"/>
  <c r="H117" i="12"/>
  <c r="I117" i="12" s="1"/>
  <c r="H118" i="12"/>
  <c r="I118" i="12" s="1"/>
  <c r="H119" i="12"/>
  <c r="I119" i="12" s="1"/>
  <c r="H120" i="12"/>
  <c r="I120" i="12" s="1"/>
  <c r="H121" i="12"/>
  <c r="I121" i="12" s="1"/>
  <c r="H122" i="12"/>
  <c r="I122" i="12" s="1"/>
  <c r="H123" i="12"/>
  <c r="I123" i="12" s="1"/>
  <c r="H124" i="12"/>
  <c r="I124" i="12" s="1"/>
  <c r="H125" i="12"/>
  <c r="I125" i="12" s="1"/>
  <c r="H126" i="12"/>
  <c r="I126" i="12" s="1"/>
  <c r="H127" i="12"/>
  <c r="I127" i="12" s="1"/>
  <c r="H128" i="12"/>
  <c r="I128" i="12" s="1"/>
  <c r="H129" i="12"/>
  <c r="I129" i="12" s="1"/>
  <c r="H130" i="12"/>
  <c r="I130" i="12" s="1"/>
  <c r="H131" i="12"/>
  <c r="I131" i="12" s="1"/>
  <c r="H132" i="12"/>
  <c r="I132" i="12" s="1"/>
  <c r="H133" i="12"/>
  <c r="I133" i="12" s="1"/>
  <c r="H134" i="12"/>
  <c r="I134" i="12" s="1"/>
  <c r="H135" i="12"/>
  <c r="I135" i="12" s="1"/>
  <c r="H136" i="12"/>
  <c r="I136" i="12" s="1"/>
  <c r="H137" i="12"/>
  <c r="I137" i="12" s="1"/>
  <c r="H138" i="12"/>
  <c r="I138" i="12" s="1"/>
  <c r="H139" i="12"/>
  <c r="I139" i="12" s="1"/>
  <c r="H140" i="12"/>
  <c r="I140" i="12" s="1"/>
  <c r="H141" i="12"/>
  <c r="I141" i="12" s="1"/>
  <c r="H142" i="12"/>
  <c r="I142" i="12" s="1"/>
  <c r="H143" i="12"/>
  <c r="I143" i="12" s="1"/>
  <c r="H144" i="12"/>
  <c r="I144" i="12" s="1"/>
  <c r="H145" i="12"/>
  <c r="I145" i="12" s="1"/>
  <c r="H146" i="12"/>
  <c r="I146" i="12" s="1"/>
  <c r="H147" i="12"/>
  <c r="I147" i="12" s="1"/>
  <c r="H148" i="12"/>
  <c r="I148" i="12" s="1"/>
  <c r="H149" i="12"/>
  <c r="I149" i="12" s="1"/>
  <c r="H150" i="12"/>
  <c r="I150" i="12" s="1"/>
  <c r="H151" i="12"/>
  <c r="I151" i="12" s="1"/>
  <c r="H152" i="12"/>
  <c r="I152" i="12" s="1"/>
  <c r="H153" i="12"/>
  <c r="I153" i="12" s="1"/>
  <c r="H154" i="12"/>
  <c r="I154" i="12" s="1"/>
  <c r="H155" i="12"/>
  <c r="I155" i="12" s="1"/>
  <c r="H156" i="12"/>
  <c r="I156" i="12" s="1"/>
  <c r="H157" i="12"/>
  <c r="I157" i="12" s="1"/>
  <c r="H158" i="12"/>
  <c r="I158" i="12" s="1"/>
  <c r="H159" i="12"/>
  <c r="I159" i="12" s="1"/>
  <c r="H160" i="12"/>
  <c r="I160" i="12" s="1"/>
  <c r="H161" i="12"/>
  <c r="I161" i="12" s="1"/>
  <c r="H162" i="12"/>
  <c r="I162" i="12" s="1"/>
  <c r="H163" i="12"/>
  <c r="I163" i="12" s="1"/>
  <c r="H164" i="12"/>
  <c r="I164" i="12" s="1"/>
  <c r="H165" i="12"/>
  <c r="I165" i="12" s="1"/>
  <c r="H166" i="12"/>
  <c r="I166" i="12" s="1"/>
  <c r="H167" i="12"/>
  <c r="I167" i="12" s="1"/>
  <c r="H168" i="12"/>
  <c r="I168" i="12" s="1"/>
  <c r="H169" i="12"/>
  <c r="I169" i="12" s="1"/>
  <c r="H170" i="12"/>
  <c r="I170" i="12" s="1"/>
  <c r="H171" i="12"/>
  <c r="I171" i="12" s="1"/>
  <c r="H172" i="12"/>
  <c r="I172" i="12" s="1"/>
  <c r="H173" i="12"/>
  <c r="I173" i="12" s="1"/>
  <c r="H174" i="12"/>
  <c r="I174" i="12" s="1"/>
  <c r="H175" i="12"/>
  <c r="I175" i="12" s="1"/>
  <c r="H176" i="12"/>
  <c r="I176" i="12" s="1"/>
  <c r="H177" i="12"/>
  <c r="I177" i="12" s="1"/>
  <c r="H178" i="12"/>
  <c r="I178" i="12" s="1"/>
  <c r="H179" i="12"/>
  <c r="I179" i="12" s="1"/>
  <c r="H180" i="12"/>
  <c r="I180" i="12" s="1"/>
  <c r="H181" i="12"/>
  <c r="I181" i="12" s="1"/>
  <c r="H182" i="12"/>
  <c r="I182" i="12" s="1"/>
  <c r="H183" i="12"/>
  <c r="I183" i="12" s="1"/>
  <c r="H184" i="12"/>
  <c r="I184" i="12" s="1"/>
  <c r="H185" i="12"/>
  <c r="I185" i="12" s="1"/>
  <c r="H186" i="12"/>
  <c r="I186" i="12" s="1"/>
  <c r="H187" i="12"/>
  <c r="I187" i="12" s="1"/>
  <c r="H188" i="12"/>
  <c r="I188" i="12" s="1"/>
  <c r="H189" i="12"/>
  <c r="I189" i="12" s="1"/>
  <c r="H190" i="12"/>
  <c r="I190" i="12" s="1"/>
  <c r="H191" i="12"/>
  <c r="I191" i="12" s="1"/>
  <c r="H192" i="12"/>
  <c r="I192" i="12" s="1"/>
  <c r="H193" i="12"/>
  <c r="I193" i="12" s="1"/>
  <c r="H194" i="12"/>
  <c r="I194" i="12" s="1"/>
  <c r="H195" i="12"/>
  <c r="I195" i="12" s="1"/>
  <c r="H196" i="12"/>
  <c r="I196" i="12" s="1"/>
  <c r="H197" i="12"/>
  <c r="I197" i="12" s="1"/>
  <c r="H198" i="12"/>
  <c r="I198" i="12" s="1"/>
  <c r="H199" i="12"/>
  <c r="I199" i="12" s="1"/>
  <c r="H200" i="12"/>
  <c r="I200" i="12" s="1"/>
  <c r="H201" i="12"/>
  <c r="I201" i="12" s="1"/>
  <c r="H202" i="12"/>
  <c r="I202" i="12" s="1"/>
  <c r="H203" i="12"/>
  <c r="I203" i="12" s="1"/>
  <c r="H204" i="12"/>
  <c r="I204" i="12" s="1"/>
  <c r="H205" i="12"/>
  <c r="I205" i="12" s="1"/>
  <c r="H206" i="12"/>
  <c r="I206" i="12" s="1"/>
  <c r="H207" i="12"/>
  <c r="I207" i="12" s="1"/>
  <c r="H208" i="12"/>
  <c r="I208" i="12" s="1"/>
  <c r="H209" i="12"/>
  <c r="I209" i="12" s="1"/>
  <c r="H210" i="12"/>
  <c r="I210" i="12" s="1"/>
  <c r="H211" i="12"/>
  <c r="I211" i="12" s="1"/>
  <c r="H212" i="12"/>
  <c r="I212" i="12" s="1"/>
  <c r="H213" i="12"/>
  <c r="I213" i="12" s="1"/>
  <c r="H214" i="12"/>
  <c r="I214" i="12" s="1"/>
  <c r="H215" i="12"/>
  <c r="I215" i="12" s="1"/>
  <c r="H216" i="12"/>
  <c r="I216" i="12" s="1"/>
  <c r="H217" i="12"/>
  <c r="I217" i="12" s="1"/>
  <c r="H218" i="12"/>
  <c r="I218" i="12" s="1"/>
  <c r="H219" i="12"/>
  <c r="I219" i="12" s="1"/>
  <c r="H220" i="12"/>
  <c r="I220" i="12" s="1"/>
  <c r="H221" i="12"/>
  <c r="I221" i="12" s="1"/>
  <c r="H222" i="12"/>
  <c r="I222" i="12" s="1"/>
  <c r="H223" i="12"/>
  <c r="I223" i="12" s="1"/>
  <c r="H224" i="12"/>
  <c r="I224" i="12" s="1"/>
  <c r="H225" i="12"/>
  <c r="I225" i="12" s="1"/>
  <c r="H226" i="12"/>
  <c r="I226" i="12" s="1"/>
  <c r="H227" i="12"/>
  <c r="I227" i="12" s="1"/>
  <c r="H228" i="12"/>
  <c r="I228" i="12" s="1"/>
  <c r="H229" i="12"/>
  <c r="I229" i="12" s="1"/>
  <c r="H230" i="12"/>
  <c r="I230" i="12" s="1"/>
  <c r="H231" i="12"/>
  <c r="I231" i="12" s="1"/>
  <c r="H232" i="12"/>
  <c r="I232" i="12" s="1"/>
  <c r="H233" i="12"/>
  <c r="I233" i="12" s="1"/>
  <c r="H234" i="12"/>
  <c r="I234" i="12" s="1"/>
  <c r="H235" i="12"/>
  <c r="I235" i="12" s="1"/>
  <c r="H236" i="12"/>
  <c r="I236" i="12" s="1"/>
  <c r="H237" i="12"/>
  <c r="I237" i="12" s="1"/>
  <c r="H238" i="12"/>
  <c r="I238" i="12" s="1"/>
  <c r="H239" i="12"/>
  <c r="I239" i="12" s="1"/>
  <c r="H240" i="12"/>
  <c r="I240" i="12" s="1"/>
  <c r="H241" i="12"/>
  <c r="I241" i="12" s="1"/>
  <c r="H242" i="12"/>
  <c r="I242" i="12" s="1"/>
  <c r="H243" i="12"/>
  <c r="I243" i="12" s="1"/>
  <c r="H244" i="12"/>
  <c r="I244" i="12" s="1"/>
  <c r="H245" i="12"/>
  <c r="I245" i="12" s="1"/>
  <c r="H246" i="12"/>
  <c r="I246" i="12" s="1"/>
  <c r="H247" i="12"/>
  <c r="I247" i="12" s="1"/>
  <c r="H248" i="12"/>
  <c r="I248" i="12" s="1"/>
  <c r="H249" i="12"/>
  <c r="I249" i="12" s="1"/>
  <c r="H250" i="12"/>
  <c r="I250" i="12" s="1"/>
  <c r="H251" i="12"/>
  <c r="I251" i="12" s="1"/>
  <c r="H252" i="12"/>
  <c r="I252" i="12" s="1"/>
  <c r="H253" i="12"/>
  <c r="I253" i="12" s="1"/>
  <c r="H254" i="12"/>
  <c r="I254" i="12" s="1"/>
  <c r="H255" i="12"/>
  <c r="I255" i="12" s="1"/>
  <c r="H256" i="12"/>
  <c r="I256" i="12" s="1"/>
  <c r="H257" i="12"/>
  <c r="I257" i="12" s="1"/>
  <c r="H258" i="12"/>
  <c r="I258" i="12" s="1"/>
  <c r="H259" i="12"/>
  <c r="I259" i="12" s="1"/>
  <c r="H260" i="12"/>
  <c r="I260" i="12" s="1"/>
  <c r="H261" i="12"/>
  <c r="I261" i="12" s="1"/>
  <c r="H262" i="12"/>
  <c r="I262" i="12" s="1"/>
  <c r="H263" i="12"/>
  <c r="I263" i="12" s="1"/>
  <c r="H264" i="12"/>
  <c r="I264" i="12" s="1"/>
  <c r="H265" i="12"/>
  <c r="I265" i="12" s="1"/>
  <c r="H266" i="12"/>
  <c r="I266" i="12" s="1"/>
  <c r="H267" i="12"/>
  <c r="I267" i="12" s="1"/>
  <c r="H268" i="12"/>
  <c r="I268" i="12" s="1"/>
  <c r="H269" i="12"/>
  <c r="I269" i="12" s="1"/>
  <c r="H270" i="12"/>
  <c r="I270" i="12" s="1"/>
  <c r="H271" i="12"/>
  <c r="I271" i="12" s="1"/>
  <c r="H272" i="12"/>
  <c r="I272" i="12" s="1"/>
  <c r="H273" i="12"/>
  <c r="I273" i="12" s="1"/>
  <c r="H274" i="12"/>
  <c r="I274" i="12" s="1"/>
  <c r="H275" i="12"/>
  <c r="I275" i="12" s="1"/>
  <c r="H276" i="12"/>
  <c r="I276" i="12" s="1"/>
  <c r="H277" i="12"/>
  <c r="I277" i="12" s="1"/>
  <c r="H278" i="12"/>
  <c r="I278" i="12" s="1"/>
  <c r="H279" i="12"/>
  <c r="I279" i="12" s="1"/>
  <c r="H280" i="12"/>
  <c r="I280" i="12" s="1"/>
  <c r="H281" i="12"/>
  <c r="I281" i="12" s="1"/>
  <c r="H282" i="12"/>
  <c r="I282" i="12" s="1"/>
  <c r="H283" i="12"/>
  <c r="I283" i="12" s="1"/>
  <c r="H284" i="12"/>
  <c r="I284" i="12" s="1"/>
  <c r="H285" i="12"/>
  <c r="I285" i="12" s="1"/>
  <c r="H286" i="12"/>
  <c r="I286" i="12" s="1"/>
  <c r="H287" i="12"/>
  <c r="I287" i="12" s="1"/>
  <c r="H288" i="12"/>
  <c r="I288" i="12" s="1"/>
  <c r="H289" i="12"/>
  <c r="I289" i="12" s="1"/>
  <c r="H290" i="12"/>
  <c r="I290" i="12" s="1"/>
  <c r="H291" i="12"/>
  <c r="I291" i="12" s="1"/>
  <c r="H292" i="12"/>
  <c r="I292" i="12" s="1"/>
  <c r="H293" i="12"/>
  <c r="I293" i="12" s="1"/>
  <c r="H294" i="12"/>
  <c r="I294" i="12" s="1"/>
  <c r="H295" i="12"/>
  <c r="I295" i="12" s="1"/>
  <c r="H296" i="12"/>
  <c r="I296" i="12" s="1"/>
  <c r="H297" i="12"/>
  <c r="I297" i="12" s="1"/>
  <c r="H298" i="12"/>
  <c r="I298" i="12" s="1"/>
  <c r="H299" i="12"/>
  <c r="I299" i="12" s="1"/>
  <c r="C26" i="11"/>
  <c r="C27" i="11"/>
  <c r="C9" i="11"/>
  <c r="C10" i="11"/>
  <c r="C11" i="11"/>
  <c r="C12" i="11"/>
  <c r="J2" i="2" l="1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F7" i="17"/>
  <c r="G7" i="17" l="1"/>
  <c r="B7" i="17"/>
  <c r="C10" i="17"/>
  <c r="C7" i="17" s="1"/>
  <c r="H34" i="11" l="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B9" i="11" l="1"/>
  <c r="D9" i="11" s="1"/>
  <c r="C17" i="11" l="1"/>
  <c r="D17" i="11" s="1"/>
  <c r="D27" i="11" l="1"/>
  <c r="F21" i="2"/>
  <c r="H26" i="11" s="1"/>
  <c r="I26" i="11" s="1"/>
  <c r="F22" i="2"/>
  <c r="H12" i="11" s="1"/>
  <c r="I12" i="11" s="1"/>
  <c r="F23" i="2"/>
  <c r="H23" i="11" s="1"/>
  <c r="I23" i="11" s="1"/>
  <c r="F24" i="2"/>
  <c r="H16" i="11" s="1"/>
  <c r="I16" i="11" s="1"/>
  <c r="F25" i="2"/>
  <c r="H10" i="11" s="1"/>
  <c r="I10" i="11" s="1"/>
  <c r="F26" i="2"/>
  <c r="H31" i="11" s="1"/>
  <c r="I31" i="11" s="1"/>
  <c r="F27" i="2"/>
  <c r="H32" i="11" s="1"/>
  <c r="I32" i="11" s="1"/>
  <c r="F28" i="2"/>
  <c r="H33" i="11" s="1"/>
  <c r="I33" i="11" s="1"/>
  <c r="F29" i="2"/>
  <c r="F15" i="2"/>
  <c r="H28" i="11" s="1"/>
  <c r="I28" i="11" s="1"/>
  <c r="F5" i="2" l="1"/>
  <c r="H17" i="11" s="1"/>
  <c r="I17" i="11" s="1"/>
  <c r="F6" i="2"/>
  <c r="F7" i="2"/>
  <c r="H18" i="11" s="1"/>
  <c r="I18" i="11" s="1"/>
  <c r="F8" i="2"/>
  <c r="H9" i="11" s="1"/>
  <c r="I9" i="11" s="1"/>
  <c r="F9" i="2"/>
  <c r="H22" i="11" s="1"/>
  <c r="I22" i="11" s="1"/>
  <c r="H11" i="11" l="1"/>
  <c r="I11" i="11" s="1"/>
  <c r="H9" i="12"/>
  <c r="I9" i="12" s="1"/>
  <c r="G5" i="14"/>
  <c r="B5" i="14"/>
  <c r="G5" i="13"/>
  <c r="B5" i="13"/>
  <c r="G5" i="12"/>
  <c r="B5" i="12"/>
  <c r="G5" i="11"/>
  <c r="B5" i="11"/>
  <c r="G5" i="10"/>
  <c r="B5" i="10"/>
  <c r="G5" i="9"/>
  <c r="B5" i="9"/>
  <c r="G5" i="8"/>
  <c r="B5" i="8"/>
  <c r="G5" i="7"/>
  <c r="B5" i="7"/>
  <c r="G5" i="6"/>
  <c r="B5" i="6"/>
  <c r="G5" i="5"/>
  <c r="B5" i="5"/>
  <c r="G5" i="4"/>
  <c r="B5" i="4"/>
  <c r="B5" i="15" l="1"/>
  <c r="G5" i="15"/>
  <c r="H10" i="14" l="1"/>
  <c r="I10" i="14" s="1"/>
  <c r="H11" i="14"/>
  <c r="I11" i="14" s="1"/>
  <c r="H12" i="14"/>
  <c r="I12" i="14" s="1"/>
  <c r="H13" i="14"/>
  <c r="I13" i="14" s="1"/>
  <c r="H14" i="14"/>
  <c r="I14" i="14" s="1"/>
  <c r="H15" i="14"/>
  <c r="I15" i="14" s="1"/>
  <c r="H16" i="14"/>
  <c r="I16" i="14" s="1"/>
  <c r="H17" i="14"/>
  <c r="I17" i="14" s="1"/>
  <c r="H18" i="14"/>
  <c r="I18" i="14" s="1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I31" i="14" s="1"/>
  <c r="H32" i="14"/>
  <c r="I32" i="14" s="1"/>
  <c r="H33" i="14"/>
  <c r="I33" i="14" s="1"/>
  <c r="H34" i="14"/>
  <c r="I34" i="14" s="1"/>
  <c r="H35" i="14"/>
  <c r="I35" i="14" s="1"/>
  <c r="H36" i="14"/>
  <c r="I36" i="14" s="1"/>
  <c r="H37" i="14"/>
  <c r="I37" i="14" s="1"/>
  <c r="H38" i="14"/>
  <c r="I38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49" i="14"/>
  <c r="I49" i="14" s="1"/>
  <c r="H50" i="14"/>
  <c r="I50" i="14" s="1"/>
  <c r="H51" i="14"/>
  <c r="I51" i="14" s="1"/>
  <c r="H52" i="14"/>
  <c r="I52" i="14" s="1"/>
  <c r="H53" i="14"/>
  <c r="I53" i="14" s="1"/>
  <c r="H54" i="14"/>
  <c r="I54" i="14" s="1"/>
  <c r="H55" i="14"/>
  <c r="I55" i="14" s="1"/>
  <c r="H56" i="14"/>
  <c r="I56" i="14" s="1"/>
  <c r="H57" i="14"/>
  <c r="I57" i="14" s="1"/>
  <c r="H58" i="14"/>
  <c r="I58" i="14" s="1"/>
  <c r="H59" i="14"/>
  <c r="I59" i="14" s="1"/>
  <c r="H60" i="14"/>
  <c r="I60" i="14" s="1"/>
  <c r="H61" i="14"/>
  <c r="I61" i="14" s="1"/>
  <c r="H62" i="14"/>
  <c r="I62" i="14" s="1"/>
  <c r="H63" i="14"/>
  <c r="I63" i="14" s="1"/>
  <c r="H64" i="14"/>
  <c r="I64" i="14" s="1"/>
  <c r="H65" i="14"/>
  <c r="I65" i="14" s="1"/>
  <c r="H66" i="14"/>
  <c r="I66" i="14" s="1"/>
  <c r="H67" i="14"/>
  <c r="I67" i="14" s="1"/>
  <c r="H68" i="14"/>
  <c r="I68" i="14" s="1"/>
  <c r="H69" i="14"/>
  <c r="I69" i="14" s="1"/>
  <c r="H70" i="14"/>
  <c r="I70" i="14" s="1"/>
  <c r="H71" i="14"/>
  <c r="I71" i="14" s="1"/>
  <c r="H72" i="14"/>
  <c r="I72" i="14" s="1"/>
  <c r="H73" i="14"/>
  <c r="I73" i="14" s="1"/>
  <c r="H74" i="14"/>
  <c r="I74" i="14" s="1"/>
  <c r="H75" i="14"/>
  <c r="I75" i="14" s="1"/>
  <c r="H76" i="14"/>
  <c r="I76" i="14" s="1"/>
  <c r="H77" i="14"/>
  <c r="I77" i="14" s="1"/>
  <c r="H78" i="14"/>
  <c r="I78" i="14" s="1"/>
  <c r="H79" i="14"/>
  <c r="I79" i="14" s="1"/>
  <c r="H80" i="14"/>
  <c r="I80" i="14" s="1"/>
  <c r="H81" i="14"/>
  <c r="I81" i="14" s="1"/>
  <c r="H82" i="14"/>
  <c r="I82" i="14" s="1"/>
  <c r="H83" i="14"/>
  <c r="I83" i="14" s="1"/>
  <c r="H84" i="14"/>
  <c r="I84" i="14" s="1"/>
  <c r="H85" i="14"/>
  <c r="I85" i="14" s="1"/>
  <c r="H86" i="14"/>
  <c r="I86" i="14" s="1"/>
  <c r="H87" i="14"/>
  <c r="I87" i="14" s="1"/>
  <c r="H88" i="14"/>
  <c r="I88" i="14" s="1"/>
  <c r="H89" i="14"/>
  <c r="I89" i="14" s="1"/>
  <c r="H90" i="14"/>
  <c r="I90" i="14" s="1"/>
  <c r="H91" i="14"/>
  <c r="I91" i="14" s="1"/>
  <c r="H92" i="14"/>
  <c r="I92" i="14" s="1"/>
  <c r="H93" i="14"/>
  <c r="I93" i="14" s="1"/>
  <c r="H94" i="14"/>
  <c r="I94" i="14" s="1"/>
  <c r="H95" i="14"/>
  <c r="I95" i="14" s="1"/>
  <c r="H96" i="14"/>
  <c r="I96" i="14" s="1"/>
  <c r="H97" i="14"/>
  <c r="I97" i="14" s="1"/>
  <c r="H98" i="14"/>
  <c r="I98" i="14" s="1"/>
  <c r="H99" i="14"/>
  <c r="I99" i="14" s="1"/>
  <c r="H100" i="14"/>
  <c r="I100" i="14" s="1"/>
  <c r="H101" i="14"/>
  <c r="I101" i="14" s="1"/>
  <c r="H102" i="14"/>
  <c r="I102" i="14" s="1"/>
  <c r="H103" i="14"/>
  <c r="I103" i="14" s="1"/>
  <c r="H104" i="14"/>
  <c r="I104" i="14" s="1"/>
  <c r="H105" i="14"/>
  <c r="I105" i="14" s="1"/>
  <c r="H106" i="14"/>
  <c r="I106" i="14" s="1"/>
  <c r="H107" i="14"/>
  <c r="I107" i="14" s="1"/>
  <c r="H108" i="14"/>
  <c r="I108" i="14" s="1"/>
  <c r="H109" i="14"/>
  <c r="I109" i="14" s="1"/>
  <c r="H110" i="14"/>
  <c r="I110" i="14" s="1"/>
  <c r="H111" i="14"/>
  <c r="I111" i="14" s="1"/>
  <c r="H112" i="14"/>
  <c r="I112" i="14" s="1"/>
  <c r="H113" i="14"/>
  <c r="I113" i="14" s="1"/>
  <c r="H114" i="14"/>
  <c r="I114" i="14" s="1"/>
  <c r="H115" i="14"/>
  <c r="I115" i="14" s="1"/>
  <c r="H116" i="14"/>
  <c r="I116" i="14" s="1"/>
  <c r="H117" i="14"/>
  <c r="I117" i="14" s="1"/>
  <c r="H118" i="14"/>
  <c r="I118" i="14" s="1"/>
  <c r="H119" i="14"/>
  <c r="I119" i="14" s="1"/>
  <c r="H120" i="14"/>
  <c r="I120" i="14" s="1"/>
  <c r="H121" i="14"/>
  <c r="I121" i="14" s="1"/>
  <c r="H122" i="14"/>
  <c r="I122" i="14" s="1"/>
  <c r="H123" i="14"/>
  <c r="I123" i="14" s="1"/>
  <c r="H124" i="14"/>
  <c r="I124" i="14" s="1"/>
  <c r="H125" i="14"/>
  <c r="I125" i="14" s="1"/>
  <c r="H126" i="14"/>
  <c r="I126" i="14" s="1"/>
  <c r="H127" i="14"/>
  <c r="I127" i="14" s="1"/>
  <c r="H128" i="14"/>
  <c r="I128" i="14" s="1"/>
  <c r="H129" i="14"/>
  <c r="I129" i="14" s="1"/>
  <c r="H130" i="14"/>
  <c r="I130" i="14" s="1"/>
  <c r="H131" i="14"/>
  <c r="I131" i="14" s="1"/>
  <c r="H132" i="14"/>
  <c r="I132" i="14" s="1"/>
  <c r="H133" i="14"/>
  <c r="I133" i="14" s="1"/>
  <c r="H134" i="14"/>
  <c r="I134" i="14" s="1"/>
  <c r="H135" i="14"/>
  <c r="I135" i="14" s="1"/>
  <c r="H136" i="14"/>
  <c r="I136" i="14" s="1"/>
  <c r="H137" i="14"/>
  <c r="I137" i="14" s="1"/>
  <c r="H138" i="14"/>
  <c r="I138" i="14" s="1"/>
  <c r="H139" i="14"/>
  <c r="I139" i="14" s="1"/>
  <c r="H140" i="14"/>
  <c r="I140" i="14" s="1"/>
  <c r="H141" i="14"/>
  <c r="I141" i="14" s="1"/>
  <c r="H142" i="14"/>
  <c r="I142" i="14" s="1"/>
  <c r="H143" i="14"/>
  <c r="I143" i="14" s="1"/>
  <c r="H144" i="14"/>
  <c r="I144" i="14" s="1"/>
  <c r="H145" i="14"/>
  <c r="I145" i="14" s="1"/>
  <c r="H146" i="14"/>
  <c r="I146" i="14" s="1"/>
  <c r="H147" i="14"/>
  <c r="I147" i="14" s="1"/>
  <c r="H148" i="14"/>
  <c r="I148" i="14" s="1"/>
  <c r="H149" i="14"/>
  <c r="I149" i="14" s="1"/>
  <c r="H150" i="14"/>
  <c r="I150" i="14" s="1"/>
  <c r="H151" i="14"/>
  <c r="I151" i="14" s="1"/>
  <c r="H152" i="14"/>
  <c r="I152" i="14" s="1"/>
  <c r="H153" i="14"/>
  <c r="I153" i="14" s="1"/>
  <c r="H154" i="14"/>
  <c r="I154" i="14" s="1"/>
  <c r="H155" i="14"/>
  <c r="I155" i="14" s="1"/>
  <c r="H156" i="14"/>
  <c r="I156" i="14" s="1"/>
  <c r="H157" i="14"/>
  <c r="I157" i="14" s="1"/>
  <c r="H158" i="14"/>
  <c r="I158" i="14" s="1"/>
  <c r="H159" i="14"/>
  <c r="I159" i="14" s="1"/>
  <c r="H160" i="14"/>
  <c r="I160" i="14" s="1"/>
  <c r="H161" i="14"/>
  <c r="I161" i="14" s="1"/>
  <c r="H162" i="14"/>
  <c r="I162" i="14" s="1"/>
  <c r="H163" i="14"/>
  <c r="I163" i="14" s="1"/>
  <c r="H164" i="14"/>
  <c r="I164" i="14" s="1"/>
  <c r="H165" i="14"/>
  <c r="I165" i="14" s="1"/>
  <c r="H166" i="14"/>
  <c r="I166" i="14" s="1"/>
  <c r="H167" i="14"/>
  <c r="I167" i="14" s="1"/>
  <c r="H168" i="14"/>
  <c r="I168" i="14" s="1"/>
  <c r="H169" i="14"/>
  <c r="I169" i="14" s="1"/>
  <c r="H170" i="14"/>
  <c r="I170" i="14" s="1"/>
  <c r="H171" i="14"/>
  <c r="I171" i="14" s="1"/>
  <c r="H172" i="14"/>
  <c r="I172" i="14" s="1"/>
  <c r="H173" i="14"/>
  <c r="I173" i="14" s="1"/>
  <c r="H174" i="14"/>
  <c r="I174" i="14" s="1"/>
  <c r="H175" i="14"/>
  <c r="I175" i="14" s="1"/>
  <c r="H176" i="14"/>
  <c r="I176" i="14" s="1"/>
  <c r="H177" i="14"/>
  <c r="I177" i="14" s="1"/>
  <c r="H178" i="14"/>
  <c r="I178" i="14" s="1"/>
  <c r="H179" i="14"/>
  <c r="I179" i="14" s="1"/>
  <c r="H180" i="14"/>
  <c r="I180" i="14" s="1"/>
  <c r="H181" i="14"/>
  <c r="I181" i="14" s="1"/>
  <c r="H182" i="14"/>
  <c r="I182" i="14" s="1"/>
  <c r="H183" i="14"/>
  <c r="I183" i="14" s="1"/>
  <c r="H184" i="14"/>
  <c r="I184" i="14" s="1"/>
  <c r="H185" i="14"/>
  <c r="I185" i="14" s="1"/>
  <c r="H186" i="14"/>
  <c r="I186" i="14" s="1"/>
  <c r="H187" i="14"/>
  <c r="I187" i="14" s="1"/>
  <c r="H188" i="14"/>
  <c r="I188" i="14" s="1"/>
  <c r="H189" i="14"/>
  <c r="I189" i="14" s="1"/>
  <c r="H190" i="14"/>
  <c r="I190" i="14" s="1"/>
  <c r="H191" i="14"/>
  <c r="I191" i="14" s="1"/>
  <c r="H192" i="14"/>
  <c r="I192" i="14" s="1"/>
  <c r="H193" i="14"/>
  <c r="I193" i="14" s="1"/>
  <c r="H194" i="14"/>
  <c r="I194" i="14" s="1"/>
  <c r="H195" i="14"/>
  <c r="I195" i="14" s="1"/>
  <c r="H196" i="14"/>
  <c r="I196" i="14" s="1"/>
  <c r="H197" i="14"/>
  <c r="I197" i="14" s="1"/>
  <c r="H198" i="14"/>
  <c r="I198" i="14" s="1"/>
  <c r="H199" i="14"/>
  <c r="I199" i="14" s="1"/>
  <c r="H200" i="14"/>
  <c r="I200" i="14" s="1"/>
  <c r="H201" i="14"/>
  <c r="I201" i="14" s="1"/>
  <c r="H202" i="14"/>
  <c r="I202" i="14" s="1"/>
  <c r="H203" i="14"/>
  <c r="I203" i="14" s="1"/>
  <c r="H204" i="14"/>
  <c r="I204" i="14" s="1"/>
  <c r="H205" i="14"/>
  <c r="I205" i="14" s="1"/>
  <c r="H206" i="14"/>
  <c r="I206" i="14" s="1"/>
  <c r="H207" i="14"/>
  <c r="I207" i="14" s="1"/>
  <c r="H208" i="14"/>
  <c r="I208" i="14" s="1"/>
  <c r="H209" i="14"/>
  <c r="I209" i="14" s="1"/>
  <c r="H210" i="14"/>
  <c r="I210" i="14" s="1"/>
  <c r="H211" i="14"/>
  <c r="I211" i="14" s="1"/>
  <c r="H212" i="14"/>
  <c r="I212" i="14" s="1"/>
  <c r="H213" i="14"/>
  <c r="I213" i="14" s="1"/>
  <c r="H214" i="14"/>
  <c r="I214" i="14" s="1"/>
  <c r="H215" i="14"/>
  <c r="I215" i="14" s="1"/>
  <c r="H216" i="14"/>
  <c r="I216" i="14" s="1"/>
  <c r="H217" i="14"/>
  <c r="I217" i="14" s="1"/>
  <c r="H218" i="14"/>
  <c r="I218" i="14" s="1"/>
  <c r="H219" i="14"/>
  <c r="I219" i="14" s="1"/>
  <c r="H220" i="14"/>
  <c r="I220" i="14" s="1"/>
  <c r="H221" i="14"/>
  <c r="I221" i="14" s="1"/>
  <c r="H222" i="14"/>
  <c r="I222" i="14" s="1"/>
  <c r="H223" i="14"/>
  <c r="I223" i="14" s="1"/>
  <c r="H224" i="14"/>
  <c r="I224" i="14" s="1"/>
  <c r="H225" i="14"/>
  <c r="I225" i="14" s="1"/>
  <c r="H226" i="14"/>
  <c r="I226" i="14" s="1"/>
  <c r="H227" i="14"/>
  <c r="I227" i="14" s="1"/>
  <c r="H228" i="14"/>
  <c r="I228" i="14" s="1"/>
  <c r="H229" i="14"/>
  <c r="I229" i="14" s="1"/>
  <c r="H230" i="14"/>
  <c r="I230" i="14" s="1"/>
  <c r="H231" i="14"/>
  <c r="I231" i="14" s="1"/>
  <c r="H232" i="14"/>
  <c r="I232" i="14" s="1"/>
  <c r="H233" i="14"/>
  <c r="I233" i="14" s="1"/>
  <c r="H234" i="14"/>
  <c r="I234" i="14" s="1"/>
  <c r="H235" i="14"/>
  <c r="I235" i="14" s="1"/>
  <c r="H236" i="14"/>
  <c r="I236" i="14" s="1"/>
  <c r="H237" i="14"/>
  <c r="I237" i="14" s="1"/>
  <c r="H238" i="14"/>
  <c r="I238" i="14" s="1"/>
  <c r="H239" i="14"/>
  <c r="I239" i="14" s="1"/>
  <c r="H240" i="14"/>
  <c r="I240" i="14" s="1"/>
  <c r="H241" i="14"/>
  <c r="I241" i="14" s="1"/>
  <c r="H242" i="14"/>
  <c r="I242" i="14" s="1"/>
  <c r="H243" i="14"/>
  <c r="I243" i="14" s="1"/>
  <c r="H244" i="14"/>
  <c r="I244" i="14" s="1"/>
  <c r="H245" i="14"/>
  <c r="I245" i="14" s="1"/>
  <c r="H246" i="14"/>
  <c r="I246" i="14" s="1"/>
  <c r="H247" i="14"/>
  <c r="I247" i="14" s="1"/>
  <c r="H248" i="14"/>
  <c r="I248" i="14" s="1"/>
  <c r="H249" i="14"/>
  <c r="I249" i="14" s="1"/>
  <c r="H250" i="14"/>
  <c r="I250" i="14" s="1"/>
  <c r="H251" i="14"/>
  <c r="I251" i="14" s="1"/>
  <c r="H252" i="14"/>
  <c r="I252" i="14" s="1"/>
  <c r="H253" i="14"/>
  <c r="I253" i="14" s="1"/>
  <c r="H254" i="14"/>
  <c r="I254" i="14" s="1"/>
  <c r="H255" i="14"/>
  <c r="I255" i="14" s="1"/>
  <c r="H256" i="14"/>
  <c r="I256" i="14" s="1"/>
  <c r="H257" i="14"/>
  <c r="I257" i="14" s="1"/>
  <c r="H258" i="14"/>
  <c r="I258" i="14" s="1"/>
  <c r="H259" i="14"/>
  <c r="I259" i="14" s="1"/>
  <c r="H260" i="14"/>
  <c r="I260" i="14" s="1"/>
  <c r="H261" i="14"/>
  <c r="I261" i="14" s="1"/>
  <c r="H262" i="14"/>
  <c r="I262" i="14" s="1"/>
  <c r="H263" i="14"/>
  <c r="I263" i="14" s="1"/>
  <c r="H264" i="14"/>
  <c r="I264" i="14" s="1"/>
  <c r="H265" i="14"/>
  <c r="I265" i="14" s="1"/>
  <c r="H266" i="14"/>
  <c r="I266" i="14" s="1"/>
  <c r="H267" i="14"/>
  <c r="I267" i="14" s="1"/>
  <c r="H268" i="14"/>
  <c r="I268" i="14" s="1"/>
  <c r="H269" i="14"/>
  <c r="I269" i="14" s="1"/>
  <c r="H270" i="14"/>
  <c r="I270" i="14" s="1"/>
  <c r="H271" i="14"/>
  <c r="I271" i="14" s="1"/>
  <c r="H272" i="14"/>
  <c r="I272" i="14" s="1"/>
  <c r="H273" i="14"/>
  <c r="I273" i="14" s="1"/>
  <c r="H274" i="14"/>
  <c r="I274" i="14" s="1"/>
  <c r="H275" i="14"/>
  <c r="I275" i="14" s="1"/>
  <c r="H276" i="14"/>
  <c r="I276" i="14" s="1"/>
  <c r="H277" i="14"/>
  <c r="I277" i="14" s="1"/>
  <c r="H278" i="14"/>
  <c r="I278" i="14" s="1"/>
  <c r="H279" i="14"/>
  <c r="I279" i="14" s="1"/>
  <c r="H280" i="14"/>
  <c r="I280" i="14" s="1"/>
  <c r="H281" i="14"/>
  <c r="I281" i="14" s="1"/>
  <c r="H282" i="14"/>
  <c r="I282" i="14" s="1"/>
  <c r="H283" i="14"/>
  <c r="I283" i="14" s="1"/>
  <c r="H284" i="14"/>
  <c r="I284" i="14" s="1"/>
  <c r="H285" i="14"/>
  <c r="I285" i="14" s="1"/>
  <c r="H286" i="14"/>
  <c r="I286" i="14" s="1"/>
  <c r="H287" i="14"/>
  <c r="I287" i="14" s="1"/>
  <c r="H288" i="14"/>
  <c r="I288" i="14" s="1"/>
  <c r="H289" i="14"/>
  <c r="I289" i="14" s="1"/>
  <c r="H290" i="14"/>
  <c r="I290" i="14" s="1"/>
  <c r="H291" i="14"/>
  <c r="I291" i="14" s="1"/>
  <c r="H292" i="14"/>
  <c r="I292" i="14" s="1"/>
  <c r="H293" i="14"/>
  <c r="I293" i="14" s="1"/>
  <c r="H294" i="14"/>
  <c r="I294" i="14" s="1"/>
  <c r="H295" i="14"/>
  <c r="I295" i="14" s="1"/>
  <c r="H296" i="14"/>
  <c r="I296" i="14" s="1"/>
  <c r="H297" i="14"/>
  <c r="I297" i="14" s="1"/>
  <c r="H298" i="14"/>
  <c r="I298" i="14" s="1"/>
  <c r="H299" i="14"/>
  <c r="I299" i="14" s="1"/>
  <c r="H300" i="14"/>
  <c r="I300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C22" i="14"/>
  <c r="D22" i="14" s="1"/>
  <c r="C23" i="14"/>
  <c r="D23" i="14" s="1"/>
  <c r="C24" i="14"/>
  <c r="D24" i="14" s="1"/>
  <c r="C25" i="14"/>
  <c r="D25" i="14" s="1"/>
  <c r="C26" i="14"/>
  <c r="D26" i="14" s="1"/>
  <c r="C27" i="14"/>
  <c r="D27" i="14" s="1"/>
  <c r="C28" i="14"/>
  <c r="D28" i="14" s="1"/>
  <c r="C29" i="14"/>
  <c r="D29" i="14" s="1"/>
  <c r="C30" i="14"/>
  <c r="D30" i="14" s="1"/>
  <c r="C31" i="14"/>
  <c r="D31" i="14" s="1"/>
  <c r="C32" i="14"/>
  <c r="D32" i="14" s="1"/>
  <c r="C33" i="14"/>
  <c r="D33" i="14" s="1"/>
  <c r="C34" i="14"/>
  <c r="D34" i="14" s="1"/>
  <c r="C35" i="14"/>
  <c r="D35" i="14" s="1"/>
  <c r="C36" i="14"/>
  <c r="D36" i="14" s="1"/>
  <c r="C37" i="14"/>
  <c r="D37" i="14" s="1"/>
  <c r="C38" i="14"/>
  <c r="D38" i="14" s="1"/>
  <c r="C39" i="14"/>
  <c r="D39" i="14" s="1"/>
  <c r="C40" i="14"/>
  <c r="D40" i="14" s="1"/>
  <c r="C41" i="14"/>
  <c r="D41" i="14" s="1"/>
  <c r="C42" i="14"/>
  <c r="D42" i="14" s="1"/>
  <c r="C43" i="14"/>
  <c r="D43" i="14" s="1"/>
  <c r="C44" i="14"/>
  <c r="D44" i="14" s="1"/>
  <c r="C45" i="14"/>
  <c r="D45" i="14" s="1"/>
  <c r="C46" i="14"/>
  <c r="D46" i="14" s="1"/>
  <c r="C47" i="14"/>
  <c r="D47" i="14" s="1"/>
  <c r="C48" i="14"/>
  <c r="D48" i="14" s="1"/>
  <c r="C49" i="14"/>
  <c r="D49" i="14" s="1"/>
  <c r="C50" i="14"/>
  <c r="D50" i="14" s="1"/>
  <c r="C51" i="14"/>
  <c r="D51" i="14" s="1"/>
  <c r="C52" i="14"/>
  <c r="D52" i="14" s="1"/>
  <c r="C53" i="14"/>
  <c r="D53" i="14" s="1"/>
  <c r="C54" i="14"/>
  <c r="D54" i="14" s="1"/>
  <c r="C55" i="14"/>
  <c r="D55" i="14" s="1"/>
  <c r="C56" i="14"/>
  <c r="D56" i="14" s="1"/>
  <c r="C57" i="14"/>
  <c r="D57" i="14" s="1"/>
  <c r="C58" i="14"/>
  <c r="D58" i="14" s="1"/>
  <c r="C59" i="14"/>
  <c r="D59" i="14" s="1"/>
  <c r="C60" i="14"/>
  <c r="D60" i="14" s="1"/>
  <c r="C61" i="14"/>
  <c r="D61" i="14" s="1"/>
  <c r="C62" i="14"/>
  <c r="D62" i="14" s="1"/>
  <c r="C63" i="14"/>
  <c r="D63" i="14" s="1"/>
  <c r="C64" i="14"/>
  <c r="D64" i="14" s="1"/>
  <c r="C65" i="14"/>
  <c r="D65" i="14" s="1"/>
  <c r="C66" i="14"/>
  <c r="D66" i="14" s="1"/>
  <c r="C67" i="14"/>
  <c r="D67" i="14" s="1"/>
  <c r="C68" i="14"/>
  <c r="D68" i="14" s="1"/>
  <c r="C69" i="14"/>
  <c r="D69" i="14" s="1"/>
  <c r="C70" i="14"/>
  <c r="D70" i="14" s="1"/>
  <c r="C71" i="14"/>
  <c r="D71" i="14" s="1"/>
  <c r="C72" i="14"/>
  <c r="D72" i="14" s="1"/>
  <c r="C73" i="14"/>
  <c r="D73" i="14" s="1"/>
  <c r="C74" i="14"/>
  <c r="D74" i="14" s="1"/>
  <c r="C75" i="14"/>
  <c r="D75" i="14" s="1"/>
  <c r="C76" i="14"/>
  <c r="D76" i="14" s="1"/>
  <c r="C77" i="14"/>
  <c r="D77" i="14" s="1"/>
  <c r="C78" i="14"/>
  <c r="D78" i="14" s="1"/>
  <c r="C79" i="14"/>
  <c r="D79" i="14" s="1"/>
  <c r="C80" i="14"/>
  <c r="D80" i="14" s="1"/>
  <c r="C81" i="14"/>
  <c r="D81" i="14" s="1"/>
  <c r="C82" i="14"/>
  <c r="D82" i="14" s="1"/>
  <c r="C83" i="14"/>
  <c r="D83" i="14" s="1"/>
  <c r="C84" i="14"/>
  <c r="D84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92" i="14"/>
  <c r="D92" i="14" s="1"/>
  <c r="C93" i="14"/>
  <c r="D93" i="14" s="1"/>
  <c r="C94" i="14"/>
  <c r="D94" i="14" s="1"/>
  <c r="C95" i="14"/>
  <c r="D95" i="14" s="1"/>
  <c r="C96" i="14"/>
  <c r="D96" i="14" s="1"/>
  <c r="C97" i="14"/>
  <c r="D97" i="14" s="1"/>
  <c r="C98" i="14"/>
  <c r="D98" i="14" s="1"/>
  <c r="C99" i="14"/>
  <c r="D99" i="14" s="1"/>
  <c r="C100" i="14"/>
  <c r="D100" i="14" s="1"/>
  <c r="C101" i="14"/>
  <c r="D101" i="14" s="1"/>
  <c r="C102" i="14"/>
  <c r="D102" i="14" s="1"/>
  <c r="C103" i="14"/>
  <c r="D103" i="14" s="1"/>
  <c r="C104" i="14"/>
  <c r="D104" i="14" s="1"/>
  <c r="C105" i="14"/>
  <c r="D105" i="14" s="1"/>
  <c r="C106" i="14"/>
  <c r="D106" i="14" s="1"/>
  <c r="C107" i="14"/>
  <c r="D107" i="14" s="1"/>
  <c r="C108" i="14"/>
  <c r="D108" i="14" s="1"/>
  <c r="C109" i="14"/>
  <c r="D109" i="14" s="1"/>
  <c r="C110" i="14"/>
  <c r="D110" i="14" s="1"/>
  <c r="C111" i="14"/>
  <c r="D111" i="14" s="1"/>
  <c r="C112" i="14"/>
  <c r="D112" i="14" s="1"/>
  <c r="C113" i="14"/>
  <c r="D113" i="14" s="1"/>
  <c r="C114" i="14"/>
  <c r="D114" i="14" s="1"/>
  <c r="C115" i="14"/>
  <c r="D115" i="14" s="1"/>
  <c r="C116" i="14"/>
  <c r="D116" i="14" s="1"/>
  <c r="C117" i="14"/>
  <c r="D117" i="14" s="1"/>
  <c r="C118" i="14"/>
  <c r="D118" i="14" s="1"/>
  <c r="C119" i="14"/>
  <c r="D119" i="14" s="1"/>
  <c r="C120" i="14"/>
  <c r="D120" i="14" s="1"/>
  <c r="C121" i="14"/>
  <c r="D121" i="14" s="1"/>
  <c r="C122" i="14"/>
  <c r="D122" i="14" s="1"/>
  <c r="C123" i="14"/>
  <c r="D123" i="14" s="1"/>
  <c r="C124" i="14"/>
  <c r="D124" i="14" s="1"/>
  <c r="C125" i="14"/>
  <c r="D125" i="14" s="1"/>
  <c r="C126" i="14"/>
  <c r="D126" i="14" s="1"/>
  <c r="C127" i="14"/>
  <c r="D127" i="14" s="1"/>
  <c r="C128" i="14"/>
  <c r="D128" i="14" s="1"/>
  <c r="C129" i="14"/>
  <c r="D129" i="14" s="1"/>
  <c r="C130" i="14"/>
  <c r="D130" i="14" s="1"/>
  <c r="C131" i="14"/>
  <c r="D131" i="14" s="1"/>
  <c r="C132" i="14"/>
  <c r="D132" i="14" s="1"/>
  <c r="C133" i="14"/>
  <c r="D133" i="14" s="1"/>
  <c r="C134" i="14"/>
  <c r="D134" i="14" s="1"/>
  <c r="C135" i="14"/>
  <c r="D135" i="14" s="1"/>
  <c r="C136" i="14"/>
  <c r="D136" i="14" s="1"/>
  <c r="C137" i="14"/>
  <c r="D137" i="14" s="1"/>
  <c r="C138" i="14"/>
  <c r="D138" i="14" s="1"/>
  <c r="C139" i="14"/>
  <c r="D139" i="14" s="1"/>
  <c r="C140" i="14"/>
  <c r="D140" i="14" s="1"/>
  <c r="C141" i="14"/>
  <c r="D141" i="14" s="1"/>
  <c r="C142" i="14"/>
  <c r="D142" i="14" s="1"/>
  <c r="C143" i="14"/>
  <c r="D143" i="14" s="1"/>
  <c r="C144" i="14"/>
  <c r="D144" i="14" s="1"/>
  <c r="C145" i="14"/>
  <c r="D145" i="14" s="1"/>
  <c r="C146" i="14"/>
  <c r="D146" i="14" s="1"/>
  <c r="C147" i="14"/>
  <c r="D147" i="14" s="1"/>
  <c r="C148" i="14"/>
  <c r="D148" i="14" s="1"/>
  <c r="C149" i="14"/>
  <c r="D149" i="14" s="1"/>
  <c r="C150" i="14"/>
  <c r="D150" i="14" s="1"/>
  <c r="C151" i="14"/>
  <c r="D151" i="14" s="1"/>
  <c r="C152" i="14"/>
  <c r="D152" i="14" s="1"/>
  <c r="C153" i="14"/>
  <c r="D153" i="14" s="1"/>
  <c r="C154" i="14"/>
  <c r="D154" i="14" s="1"/>
  <c r="C155" i="14"/>
  <c r="D155" i="14" s="1"/>
  <c r="C156" i="14"/>
  <c r="D156" i="14" s="1"/>
  <c r="C157" i="14"/>
  <c r="D157" i="14" s="1"/>
  <c r="C158" i="14"/>
  <c r="D158" i="14" s="1"/>
  <c r="C159" i="14"/>
  <c r="D159" i="14" s="1"/>
  <c r="C160" i="14"/>
  <c r="D160" i="14" s="1"/>
  <c r="C161" i="14"/>
  <c r="D161" i="14" s="1"/>
  <c r="C162" i="14"/>
  <c r="D162" i="14" s="1"/>
  <c r="C163" i="14"/>
  <c r="D163" i="14" s="1"/>
  <c r="C164" i="14"/>
  <c r="D164" i="14" s="1"/>
  <c r="C165" i="14"/>
  <c r="D165" i="14" s="1"/>
  <c r="C166" i="14"/>
  <c r="D166" i="14" s="1"/>
  <c r="C167" i="14"/>
  <c r="D167" i="14" s="1"/>
  <c r="C168" i="14"/>
  <c r="D168" i="14" s="1"/>
  <c r="C169" i="14"/>
  <c r="D169" i="14" s="1"/>
  <c r="C170" i="14"/>
  <c r="D170" i="14" s="1"/>
  <c r="C171" i="14"/>
  <c r="D171" i="14" s="1"/>
  <c r="C172" i="14"/>
  <c r="D172" i="14" s="1"/>
  <c r="C173" i="14"/>
  <c r="D173" i="14" s="1"/>
  <c r="C174" i="14"/>
  <c r="D174" i="14" s="1"/>
  <c r="C175" i="14"/>
  <c r="D175" i="14" s="1"/>
  <c r="C176" i="14"/>
  <c r="D176" i="14" s="1"/>
  <c r="C177" i="14"/>
  <c r="D177" i="14" s="1"/>
  <c r="C178" i="14"/>
  <c r="D178" i="14" s="1"/>
  <c r="C179" i="14"/>
  <c r="D179" i="14" s="1"/>
  <c r="C180" i="14"/>
  <c r="D180" i="14" s="1"/>
  <c r="C181" i="14"/>
  <c r="D181" i="14" s="1"/>
  <c r="C182" i="14"/>
  <c r="D182" i="14" s="1"/>
  <c r="C183" i="14"/>
  <c r="D183" i="14" s="1"/>
  <c r="C184" i="14"/>
  <c r="D184" i="14" s="1"/>
  <c r="C185" i="14"/>
  <c r="D185" i="14" s="1"/>
  <c r="C186" i="14"/>
  <c r="D186" i="14" s="1"/>
  <c r="C187" i="14"/>
  <c r="D187" i="14" s="1"/>
  <c r="C188" i="14"/>
  <c r="D188" i="14" s="1"/>
  <c r="C189" i="14"/>
  <c r="D189" i="14" s="1"/>
  <c r="C190" i="14"/>
  <c r="D190" i="14" s="1"/>
  <c r="C191" i="14"/>
  <c r="D191" i="14" s="1"/>
  <c r="C192" i="14"/>
  <c r="D192" i="14" s="1"/>
  <c r="C193" i="14"/>
  <c r="D193" i="14" s="1"/>
  <c r="C194" i="14"/>
  <c r="D194" i="14" s="1"/>
  <c r="C195" i="14"/>
  <c r="D195" i="14" s="1"/>
  <c r="C196" i="14"/>
  <c r="D196" i="14" s="1"/>
  <c r="C197" i="14"/>
  <c r="D197" i="14" s="1"/>
  <c r="C198" i="14"/>
  <c r="D198" i="14" s="1"/>
  <c r="C199" i="14"/>
  <c r="D199" i="14" s="1"/>
  <c r="C200" i="14"/>
  <c r="D200" i="14" s="1"/>
  <c r="C201" i="14"/>
  <c r="D201" i="14" s="1"/>
  <c r="C202" i="14"/>
  <c r="D202" i="14" s="1"/>
  <c r="C203" i="14"/>
  <c r="D203" i="14" s="1"/>
  <c r="C204" i="14"/>
  <c r="D204" i="14" s="1"/>
  <c r="C205" i="14"/>
  <c r="D205" i="14" s="1"/>
  <c r="C206" i="14"/>
  <c r="D206" i="14" s="1"/>
  <c r="C207" i="14"/>
  <c r="D207" i="14" s="1"/>
  <c r="C208" i="14"/>
  <c r="D208" i="14" s="1"/>
  <c r="C209" i="14"/>
  <c r="D209" i="14" s="1"/>
  <c r="C210" i="14"/>
  <c r="D210" i="14" s="1"/>
  <c r="C211" i="14"/>
  <c r="D211" i="14" s="1"/>
  <c r="C212" i="14"/>
  <c r="D212" i="14" s="1"/>
  <c r="C213" i="14"/>
  <c r="D213" i="14" s="1"/>
  <c r="C214" i="14"/>
  <c r="D214" i="14" s="1"/>
  <c r="C215" i="14"/>
  <c r="D215" i="14" s="1"/>
  <c r="C216" i="14"/>
  <c r="D216" i="14" s="1"/>
  <c r="C217" i="14"/>
  <c r="D217" i="14" s="1"/>
  <c r="C218" i="14"/>
  <c r="D218" i="14" s="1"/>
  <c r="C219" i="14"/>
  <c r="D219" i="14" s="1"/>
  <c r="C220" i="14"/>
  <c r="D220" i="14" s="1"/>
  <c r="C221" i="14"/>
  <c r="D221" i="14" s="1"/>
  <c r="C222" i="14"/>
  <c r="D222" i="14" s="1"/>
  <c r="C223" i="14"/>
  <c r="D223" i="14" s="1"/>
  <c r="C224" i="14"/>
  <c r="D224" i="14" s="1"/>
  <c r="C225" i="14"/>
  <c r="D225" i="14" s="1"/>
  <c r="C226" i="14"/>
  <c r="D226" i="14" s="1"/>
  <c r="C227" i="14"/>
  <c r="D227" i="14" s="1"/>
  <c r="C228" i="14"/>
  <c r="D228" i="14" s="1"/>
  <c r="C229" i="14"/>
  <c r="D229" i="14" s="1"/>
  <c r="C230" i="14"/>
  <c r="D230" i="14" s="1"/>
  <c r="C231" i="14"/>
  <c r="D231" i="14" s="1"/>
  <c r="C232" i="14"/>
  <c r="D232" i="14" s="1"/>
  <c r="C233" i="14"/>
  <c r="D233" i="14" s="1"/>
  <c r="C234" i="14"/>
  <c r="D234" i="14" s="1"/>
  <c r="C235" i="14"/>
  <c r="D235" i="14" s="1"/>
  <c r="C236" i="14"/>
  <c r="D236" i="14" s="1"/>
  <c r="C237" i="14"/>
  <c r="D237" i="14" s="1"/>
  <c r="C238" i="14"/>
  <c r="D238" i="14" s="1"/>
  <c r="C239" i="14"/>
  <c r="D239" i="14" s="1"/>
  <c r="C240" i="14"/>
  <c r="D240" i="14" s="1"/>
  <c r="C241" i="14"/>
  <c r="D241" i="14" s="1"/>
  <c r="C242" i="14"/>
  <c r="D242" i="14" s="1"/>
  <c r="C243" i="14"/>
  <c r="D243" i="14" s="1"/>
  <c r="C244" i="14"/>
  <c r="D244" i="14" s="1"/>
  <c r="C245" i="14"/>
  <c r="D245" i="14" s="1"/>
  <c r="C246" i="14"/>
  <c r="D246" i="14" s="1"/>
  <c r="C247" i="14"/>
  <c r="D247" i="14" s="1"/>
  <c r="C248" i="14"/>
  <c r="D248" i="14" s="1"/>
  <c r="C249" i="14"/>
  <c r="D249" i="14" s="1"/>
  <c r="C250" i="14"/>
  <c r="D250" i="14" s="1"/>
  <c r="C251" i="14"/>
  <c r="D251" i="14" s="1"/>
  <c r="C252" i="14"/>
  <c r="D252" i="14" s="1"/>
  <c r="C253" i="14"/>
  <c r="D253" i="14" s="1"/>
  <c r="C254" i="14"/>
  <c r="D254" i="14" s="1"/>
  <c r="C255" i="14"/>
  <c r="D255" i="14" s="1"/>
  <c r="C256" i="14"/>
  <c r="D256" i="14" s="1"/>
  <c r="C257" i="14"/>
  <c r="D257" i="14" s="1"/>
  <c r="C258" i="14"/>
  <c r="D258" i="14" s="1"/>
  <c r="C259" i="14"/>
  <c r="D259" i="14" s="1"/>
  <c r="C260" i="14"/>
  <c r="D260" i="14" s="1"/>
  <c r="C261" i="14"/>
  <c r="D261" i="14" s="1"/>
  <c r="C262" i="14"/>
  <c r="D262" i="14" s="1"/>
  <c r="C263" i="14"/>
  <c r="D263" i="14" s="1"/>
  <c r="C264" i="14"/>
  <c r="D264" i="14" s="1"/>
  <c r="C265" i="14"/>
  <c r="D265" i="14" s="1"/>
  <c r="C266" i="14"/>
  <c r="D266" i="14" s="1"/>
  <c r="C267" i="14"/>
  <c r="D267" i="14" s="1"/>
  <c r="C268" i="14"/>
  <c r="D268" i="14" s="1"/>
  <c r="C269" i="14"/>
  <c r="D269" i="14" s="1"/>
  <c r="C270" i="14"/>
  <c r="D270" i="14" s="1"/>
  <c r="C271" i="14"/>
  <c r="D271" i="14" s="1"/>
  <c r="C272" i="14"/>
  <c r="D272" i="14" s="1"/>
  <c r="C273" i="14"/>
  <c r="D273" i="14" s="1"/>
  <c r="C274" i="14"/>
  <c r="D274" i="14" s="1"/>
  <c r="C275" i="14"/>
  <c r="D275" i="14" s="1"/>
  <c r="C276" i="14"/>
  <c r="D276" i="14" s="1"/>
  <c r="C277" i="14"/>
  <c r="D277" i="14" s="1"/>
  <c r="C278" i="14"/>
  <c r="D278" i="14" s="1"/>
  <c r="C279" i="14"/>
  <c r="D279" i="14" s="1"/>
  <c r="C280" i="14"/>
  <c r="D280" i="14" s="1"/>
  <c r="C281" i="14"/>
  <c r="D281" i="14" s="1"/>
  <c r="C282" i="14"/>
  <c r="D282" i="14" s="1"/>
  <c r="C283" i="14"/>
  <c r="D283" i="14" s="1"/>
  <c r="C284" i="14"/>
  <c r="D284" i="14" s="1"/>
  <c r="C285" i="14"/>
  <c r="D285" i="14" s="1"/>
  <c r="C286" i="14"/>
  <c r="D286" i="14" s="1"/>
  <c r="C287" i="14"/>
  <c r="D287" i="14" s="1"/>
  <c r="C288" i="14"/>
  <c r="D288" i="14" s="1"/>
  <c r="C289" i="14"/>
  <c r="D289" i="14" s="1"/>
  <c r="C290" i="14"/>
  <c r="D290" i="14" s="1"/>
  <c r="C291" i="14"/>
  <c r="D291" i="14" s="1"/>
  <c r="C292" i="14"/>
  <c r="D292" i="14" s="1"/>
  <c r="C293" i="14"/>
  <c r="D293" i="14" s="1"/>
  <c r="C294" i="14"/>
  <c r="D294" i="14" s="1"/>
  <c r="C295" i="14"/>
  <c r="D295" i="14" s="1"/>
  <c r="C296" i="14"/>
  <c r="D296" i="14" s="1"/>
  <c r="C297" i="14"/>
  <c r="D297" i="14" s="1"/>
  <c r="C298" i="14"/>
  <c r="D298" i="14" s="1"/>
  <c r="C299" i="14"/>
  <c r="D299" i="14" s="1"/>
  <c r="C300" i="14"/>
  <c r="D300" i="14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19" i="13"/>
  <c r="I19" i="13" s="1"/>
  <c r="H20" i="13"/>
  <c r="I20" i="13" s="1"/>
  <c r="H21" i="13"/>
  <c r="I21" i="13" s="1"/>
  <c r="H22" i="13"/>
  <c r="I22" i="13" s="1"/>
  <c r="H23" i="13"/>
  <c r="I23" i="13" s="1"/>
  <c r="H24" i="13"/>
  <c r="I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I35" i="13" s="1"/>
  <c r="H36" i="13"/>
  <c r="I36" i="13" s="1"/>
  <c r="H37" i="13"/>
  <c r="I37" i="13" s="1"/>
  <c r="H38" i="13"/>
  <c r="I38" i="13" s="1"/>
  <c r="H39" i="13"/>
  <c r="I39" i="13" s="1"/>
  <c r="H40" i="13"/>
  <c r="I40" i="13" s="1"/>
  <c r="H41" i="13"/>
  <c r="I41" i="13" s="1"/>
  <c r="H42" i="13"/>
  <c r="I42" i="13" s="1"/>
  <c r="H43" i="13"/>
  <c r="I43" i="13" s="1"/>
  <c r="H44" i="13"/>
  <c r="I44" i="13" s="1"/>
  <c r="H45" i="13"/>
  <c r="I45" i="13" s="1"/>
  <c r="H46" i="13"/>
  <c r="I46" i="13" s="1"/>
  <c r="H47" i="13"/>
  <c r="I47" i="13" s="1"/>
  <c r="H48" i="13"/>
  <c r="I48" i="13" s="1"/>
  <c r="H49" i="13"/>
  <c r="I49" i="13" s="1"/>
  <c r="H50" i="13"/>
  <c r="I50" i="13" s="1"/>
  <c r="H51" i="13"/>
  <c r="I51" i="13" s="1"/>
  <c r="H52" i="13"/>
  <c r="I52" i="13" s="1"/>
  <c r="H53" i="13"/>
  <c r="I53" i="13" s="1"/>
  <c r="H54" i="13"/>
  <c r="I54" i="13" s="1"/>
  <c r="H55" i="13"/>
  <c r="I55" i="13" s="1"/>
  <c r="H56" i="13"/>
  <c r="I56" i="13" s="1"/>
  <c r="H57" i="13"/>
  <c r="I57" i="13" s="1"/>
  <c r="H58" i="13"/>
  <c r="I58" i="13" s="1"/>
  <c r="H59" i="13"/>
  <c r="I59" i="13" s="1"/>
  <c r="H60" i="13"/>
  <c r="I60" i="13" s="1"/>
  <c r="H61" i="13"/>
  <c r="I61" i="13" s="1"/>
  <c r="H62" i="13"/>
  <c r="I62" i="13" s="1"/>
  <c r="H63" i="13"/>
  <c r="I63" i="13" s="1"/>
  <c r="H64" i="13"/>
  <c r="I64" i="13" s="1"/>
  <c r="H65" i="13"/>
  <c r="I65" i="13" s="1"/>
  <c r="H66" i="13"/>
  <c r="I66" i="13" s="1"/>
  <c r="H67" i="13"/>
  <c r="I67" i="13" s="1"/>
  <c r="H68" i="13"/>
  <c r="I68" i="13" s="1"/>
  <c r="H69" i="13"/>
  <c r="I69" i="13" s="1"/>
  <c r="H70" i="13"/>
  <c r="I70" i="13" s="1"/>
  <c r="H71" i="13"/>
  <c r="I71" i="13" s="1"/>
  <c r="H72" i="13"/>
  <c r="I72" i="13" s="1"/>
  <c r="H73" i="13"/>
  <c r="I73" i="13" s="1"/>
  <c r="H74" i="13"/>
  <c r="I74" i="13" s="1"/>
  <c r="H75" i="13"/>
  <c r="I75" i="13" s="1"/>
  <c r="H76" i="13"/>
  <c r="I76" i="13" s="1"/>
  <c r="H77" i="13"/>
  <c r="I77" i="13" s="1"/>
  <c r="H78" i="13"/>
  <c r="I78" i="13" s="1"/>
  <c r="H79" i="13"/>
  <c r="I79" i="13" s="1"/>
  <c r="H80" i="13"/>
  <c r="I80" i="13" s="1"/>
  <c r="H81" i="13"/>
  <c r="I81" i="13" s="1"/>
  <c r="H82" i="13"/>
  <c r="I82" i="13" s="1"/>
  <c r="H83" i="13"/>
  <c r="I83" i="13" s="1"/>
  <c r="H84" i="13"/>
  <c r="I84" i="13" s="1"/>
  <c r="H85" i="13"/>
  <c r="I85" i="13" s="1"/>
  <c r="H86" i="13"/>
  <c r="I86" i="13" s="1"/>
  <c r="H87" i="13"/>
  <c r="I87" i="13" s="1"/>
  <c r="H88" i="13"/>
  <c r="I88" i="13" s="1"/>
  <c r="H89" i="13"/>
  <c r="I89" i="13" s="1"/>
  <c r="H90" i="13"/>
  <c r="I90" i="13" s="1"/>
  <c r="H91" i="13"/>
  <c r="I91" i="13" s="1"/>
  <c r="H92" i="13"/>
  <c r="I92" i="13" s="1"/>
  <c r="H93" i="13"/>
  <c r="I93" i="13" s="1"/>
  <c r="H94" i="13"/>
  <c r="I94" i="13" s="1"/>
  <c r="H95" i="13"/>
  <c r="I95" i="13" s="1"/>
  <c r="H96" i="13"/>
  <c r="I96" i="13" s="1"/>
  <c r="H97" i="13"/>
  <c r="I97" i="13" s="1"/>
  <c r="H98" i="13"/>
  <c r="I98" i="13" s="1"/>
  <c r="H99" i="13"/>
  <c r="I99" i="13" s="1"/>
  <c r="H100" i="13"/>
  <c r="I100" i="13" s="1"/>
  <c r="H101" i="13"/>
  <c r="I101" i="13" s="1"/>
  <c r="H102" i="13"/>
  <c r="I102" i="13" s="1"/>
  <c r="H103" i="13"/>
  <c r="I103" i="13" s="1"/>
  <c r="H104" i="13"/>
  <c r="I104" i="13" s="1"/>
  <c r="H105" i="13"/>
  <c r="I105" i="13" s="1"/>
  <c r="H106" i="13"/>
  <c r="I106" i="13" s="1"/>
  <c r="H107" i="13"/>
  <c r="I107" i="13" s="1"/>
  <c r="H108" i="13"/>
  <c r="I108" i="13" s="1"/>
  <c r="H109" i="13"/>
  <c r="I109" i="13" s="1"/>
  <c r="H110" i="13"/>
  <c r="I110" i="13" s="1"/>
  <c r="H111" i="13"/>
  <c r="I111" i="13" s="1"/>
  <c r="H112" i="13"/>
  <c r="I112" i="13" s="1"/>
  <c r="H113" i="13"/>
  <c r="I113" i="13" s="1"/>
  <c r="H114" i="13"/>
  <c r="I114" i="13" s="1"/>
  <c r="H115" i="13"/>
  <c r="I115" i="13" s="1"/>
  <c r="H116" i="13"/>
  <c r="I116" i="13" s="1"/>
  <c r="H117" i="13"/>
  <c r="I117" i="13" s="1"/>
  <c r="H118" i="13"/>
  <c r="I118" i="13" s="1"/>
  <c r="H119" i="13"/>
  <c r="I119" i="13" s="1"/>
  <c r="H120" i="13"/>
  <c r="I120" i="13" s="1"/>
  <c r="H121" i="13"/>
  <c r="I121" i="13" s="1"/>
  <c r="H122" i="13"/>
  <c r="I122" i="13" s="1"/>
  <c r="H123" i="13"/>
  <c r="I123" i="13" s="1"/>
  <c r="H124" i="13"/>
  <c r="I124" i="13" s="1"/>
  <c r="H125" i="13"/>
  <c r="I125" i="13" s="1"/>
  <c r="H126" i="13"/>
  <c r="I126" i="13" s="1"/>
  <c r="H127" i="13"/>
  <c r="I127" i="13" s="1"/>
  <c r="H128" i="13"/>
  <c r="I128" i="13" s="1"/>
  <c r="H129" i="13"/>
  <c r="I129" i="13" s="1"/>
  <c r="H130" i="13"/>
  <c r="I130" i="13" s="1"/>
  <c r="H131" i="13"/>
  <c r="I131" i="13" s="1"/>
  <c r="H132" i="13"/>
  <c r="I132" i="13" s="1"/>
  <c r="H133" i="13"/>
  <c r="I133" i="13" s="1"/>
  <c r="H134" i="13"/>
  <c r="I134" i="13" s="1"/>
  <c r="H135" i="13"/>
  <c r="I135" i="13" s="1"/>
  <c r="H136" i="13"/>
  <c r="I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H249" i="13"/>
  <c r="I249" i="13" s="1"/>
  <c r="H250" i="13"/>
  <c r="I250" i="13" s="1"/>
  <c r="H251" i="13"/>
  <c r="I251" i="13" s="1"/>
  <c r="H252" i="13"/>
  <c r="I252" i="13" s="1"/>
  <c r="H253" i="13"/>
  <c r="I253" i="13" s="1"/>
  <c r="H254" i="13"/>
  <c r="I254" i="13" s="1"/>
  <c r="H255" i="13"/>
  <c r="I255" i="13" s="1"/>
  <c r="H256" i="13"/>
  <c r="I256" i="13" s="1"/>
  <c r="H257" i="13"/>
  <c r="I257" i="13" s="1"/>
  <c r="H258" i="13"/>
  <c r="I258" i="13" s="1"/>
  <c r="H259" i="13"/>
  <c r="I259" i="13" s="1"/>
  <c r="H260" i="13"/>
  <c r="I260" i="13" s="1"/>
  <c r="H261" i="13"/>
  <c r="I261" i="13" s="1"/>
  <c r="H262" i="13"/>
  <c r="I262" i="13" s="1"/>
  <c r="H263" i="13"/>
  <c r="I263" i="13" s="1"/>
  <c r="H264" i="13"/>
  <c r="I264" i="13" s="1"/>
  <c r="H265" i="13"/>
  <c r="I265" i="13" s="1"/>
  <c r="H266" i="13"/>
  <c r="I266" i="13" s="1"/>
  <c r="H267" i="13"/>
  <c r="I267" i="13" s="1"/>
  <c r="H268" i="13"/>
  <c r="I268" i="13" s="1"/>
  <c r="H269" i="13"/>
  <c r="I269" i="13" s="1"/>
  <c r="H270" i="13"/>
  <c r="I270" i="13" s="1"/>
  <c r="H271" i="13"/>
  <c r="I271" i="13" s="1"/>
  <c r="H272" i="13"/>
  <c r="I272" i="13" s="1"/>
  <c r="H273" i="13"/>
  <c r="I273" i="13" s="1"/>
  <c r="H274" i="13"/>
  <c r="I274" i="13" s="1"/>
  <c r="H275" i="13"/>
  <c r="I275" i="13" s="1"/>
  <c r="H276" i="13"/>
  <c r="I276" i="13" s="1"/>
  <c r="H277" i="13"/>
  <c r="I277" i="13" s="1"/>
  <c r="H278" i="13"/>
  <c r="I278" i="13" s="1"/>
  <c r="H279" i="13"/>
  <c r="I279" i="13" s="1"/>
  <c r="H280" i="13"/>
  <c r="I280" i="13" s="1"/>
  <c r="H281" i="13"/>
  <c r="I281" i="13" s="1"/>
  <c r="H282" i="13"/>
  <c r="I282" i="13" s="1"/>
  <c r="H283" i="13"/>
  <c r="I283" i="13" s="1"/>
  <c r="H284" i="13"/>
  <c r="I284" i="13" s="1"/>
  <c r="H285" i="13"/>
  <c r="I285" i="13" s="1"/>
  <c r="H286" i="13"/>
  <c r="I286" i="13" s="1"/>
  <c r="H287" i="13"/>
  <c r="I287" i="13" s="1"/>
  <c r="H288" i="13"/>
  <c r="I288" i="13" s="1"/>
  <c r="H289" i="13"/>
  <c r="I289" i="13" s="1"/>
  <c r="H290" i="13"/>
  <c r="I290" i="13" s="1"/>
  <c r="H291" i="13"/>
  <c r="I291" i="13" s="1"/>
  <c r="H292" i="13"/>
  <c r="I292" i="13" s="1"/>
  <c r="H293" i="13"/>
  <c r="I293" i="13" s="1"/>
  <c r="H294" i="13"/>
  <c r="I294" i="13" s="1"/>
  <c r="H295" i="13"/>
  <c r="I295" i="13" s="1"/>
  <c r="H296" i="13"/>
  <c r="I296" i="13" s="1"/>
  <c r="H297" i="13"/>
  <c r="I297" i="13" s="1"/>
  <c r="H298" i="13"/>
  <c r="I298" i="13" s="1"/>
  <c r="H299" i="13"/>
  <c r="I299" i="13" s="1"/>
  <c r="H300" i="13"/>
  <c r="I300" i="13" s="1"/>
  <c r="C10" i="13"/>
  <c r="D10" i="13" s="1"/>
  <c r="C11" i="13"/>
  <c r="D11" i="13" s="1"/>
  <c r="C12" i="13"/>
  <c r="D12" i="13" s="1"/>
  <c r="C13" i="13"/>
  <c r="D13" i="13" s="1"/>
  <c r="C14" i="13"/>
  <c r="D14" i="13" s="1"/>
  <c r="C15" i="13"/>
  <c r="D15" i="13" s="1"/>
  <c r="C16" i="13"/>
  <c r="D16" i="13" s="1"/>
  <c r="C17" i="13"/>
  <c r="D17" i="13" s="1"/>
  <c r="C18" i="13"/>
  <c r="D18" i="13" s="1"/>
  <c r="C19" i="13"/>
  <c r="D19" i="13" s="1"/>
  <c r="C20" i="13"/>
  <c r="D20" i="13" s="1"/>
  <c r="C21" i="13"/>
  <c r="D21" i="13" s="1"/>
  <c r="C22" i="13"/>
  <c r="D22" i="13" s="1"/>
  <c r="C23" i="13"/>
  <c r="D23" i="13" s="1"/>
  <c r="C24" i="13"/>
  <c r="D24" i="13" s="1"/>
  <c r="C25" i="13"/>
  <c r="D25" i="13" s="1"/>
  <c r="C26" i="13"/>
  <c r="D26" i="13" s="1"/>
  <c r="C27" i="13"/>
  <c r="D27" i="13" s="1"/>
  <c r="C28" i="13"/>
  <c r="D28" i="13" s="1"/>
  <c r="C29" i="13"/>
  <c r="D29" i="13" s="1"/>
  <c r="C30" i="13"/>
  <c r="D30" i="13" s="1"/>
  <c r="C31" i="13"/>
  <c r="D31" i="13" s="1"/>
  <c r="C32" i="13"/>
  <c r="D32" i="13" s="1"/>
  <c r="C33" i="13"/>
  <c r="D33" i="13" s="1"/>
  <c r="C34" i="13"/>
  <c r="D34" i="13" s="1"/>
  <c r="C35" i="13"/>
  <c r="D35" i="13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3" i="13"/>
  <c r="D43" i="13" s="1"/>
  <c r="C44" i="13"/>
  <c r="D44" i="13" s="1"/>
  <c r="C45" i="13"/>
  <c r="D45" i="13" s="1"/>
  <c r="C46" i="13"/>
  <c r="D46" i="13" s="1"/>
  <c r="C47" i="13"/>
  <c r="D47" i="13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56" i="13"/>
  <c r="D56" i="13" s="1"/>
  <c r="C57" i="13"/>
  <c r="D57" i="13" s="1"/>
  <c r="C58" i="13"/>
  <c r="D58" i="13" s="1"/>
  <c r="C59" i="13"/>
  <c r="D59" i="13" s="1"/>
  <c r="C60" i="13"/>
  <c r="D60" i="13" s="1"/>
  <c r="C61" i="13"/>
  <c r="D61" i="13" s="1"/>
  <c r="C62" i="13"/>
  <c r="D62" i="13" s="1"/>
  <c r="C63" i="13"/>
  <c r="D63" i="13" s="1"/>
  <c r="C64" i="13"/>
  <c r="D64" i="13" s="1"/>
  <c r="C65" i="13"/>
  <c r="D65" i="13" s="1"/>
  <c r="C66" i="13"/>
  <c r="D66" i="13" s="1"/>
  <c r="C67" i="13"/>
  <c r="D67" i="13" s="1"/>
  <c r="C68" i="13"/>
  <c r="D68" i="13" s="1"/>
  <c r="C69" i="13"/>
  <c r="D69" i="13" s="1"/>
  <c r="C70" i="13"/>
  <c r="D70" i="13" s="1"/>
  <c r="C71" i="13"/>
  <c r="D71" i="13" s="1"/>
  <c r="C72" i="13"/>
  <c r="D72" i="13" s="1"/>
  <c r="C73" i="13"/>
  <c r="D73" i="13" s="1"/>
  <c r="C74" i="13"/>
  <c r="D74" i="13" s="1"/>
  <c r="C75" i="13"/>
  <c r="D75" i="13" s="1"/>
  <c r="C76" i="13"/>
  <c r="D76" i="13" s="1"/>
  <c r="C77" i="13"/>
  <c r="D77" i="13" s="1"/>
  <c r="C78" i="13"/>
  <c r="D78" i="13" s="1"/>
  <c r="C79" i="13"/>
  <c r="D79" i="13" s="1"/>
  <c r="C80" i="13"/>
  <c r="D80" i="13" s="1"/>
  <c r="C81" i="13"/>
  <c r="D81" i="13" s="1"/>
  <c r="C82" i="13"/>
  <c r="D82" i="13" s="1"/>
  <c r="C83" i="13"/>
  <c r="D83" i="13" s="1"/>
  <c r="C84" i="13"/>
  <c r="D84" i="13" s="1"/>
  <c r="C85" i="13"/>
  <c r="D85" i="13" s="1"/>
  <c r="C86" i="13"/>
  <c r="D86" i="13" s="1"/>
  <c r="C87" i="13"/>
  <c r="D87" i="13" s="1"/>
  <c r="C88" i="13"/>
  <c r="D88" i="13" s="1"/>
  <c r="C89" i="13"/>
  <c r="D89" i="13" s="1"/>
  <c r="C90" i="13"/>
  <c r="D90" i="13" s="1"/>
  <c r="C91" i="13"/>
  <c r="D91" i="13" s="1"/>
  <c r="C92" i="13"/>
  <c r="D92" i="13" s="1"/>
  <c r="C93" i="13"/>
  <c r="D93" i="13" s="1"/>
  <c r="C94" i="13"/>
  <c r="D94" i="13" s="1"/>
  <c r="C95" i="13"/>
  <c r="D95" i="13" s="1"/>
  <c r="C96" i="13"/>
  <c r="D96" i="13" s="1"/>
  <c r="C97" i="13"/>
  <c r="D97" i="13" s="1"/>
  <c r="C98" i="13"/>
  <c r="D98" i="13" s="1"/>
  <c r="C99" i="13"/>
  <c r="D99" i="13" s="1"/>
  <c r="C100" i="13"/>
  <c r="D100" i="13" s="1"/>
  <c r="C101" i="13"/>
  <c r="D101" i="13" s="1"/>
  <c r="C102" i="13"/>
  <c r="D102" i="13" s="1"/>
  <c r="C103" i="13"/>
  <c r="D103" i="13" s="1"/>
  <c r="C104" i="13"/>
  <c r="D104" i="13" s="1"/>
  <c r="C105" i="13"/>
  <c r="D105" i="13" s="1"/>
  <c r="C106" i="13"/>
  <c r="D106" i="13" s="1"/>
  <c r="C107" i="13"/>
  <c r="D107" i="13" s="1"/>
  <c r="C108" i="13"/>
  <c r="D108" i="13" s="1"/>
  <c r="C109" i="13"/>
  <c r="D109" i="13" s="1"/>
  <c r="C110" i="13"/>
  <c r="D110" i="13" s="1"/>
  <c r="C111" i="13"/>
  <c r="D111" i="13" s="1"/>
  <c r="C112" i="13"/>
  <c r="D112" i="13" s="1"/>
  <c r="C113" i="13"/>
  <c r="D113" i="13" s="1"/>
  <c r="C114" i="13"/>
  <c r="D114" i="13" s="1"/>
  <c r="C115" i="13"/>
  <c r="D115" i="13" s="1"/>
  <c r="C116" i="13"/>
  <c r="D116" i="13" s="1"/>
  <c r="C117" i="13"/>
  <c r="D117" i="13" s="1"/>
  <c r="C118" i="13"/>
  <c r="D118" i="13" s="1"/>
  <c r="C119" i="13"/>
  <c r="D119" i="13" s="1"/>
  <c r="C120" i="13"/>
  <c r="D120" i="13" s="1"/>
  <c r="C121" i="13"/>
  <c r="D121" i="13" s="1"/>
  <c r="C122" i="13"/>
  <c r="D122" i="13" s="1"/>
  <c r="C123" i="13"/>
  <c r="D123" i="13" s="1"/>
  <c r="C124" i="13"/>
  <c r="D124" i="13" s="1"/>
  <c r="C125" i="13"/>
  <c r="D125" i="13" s="1"/>
  <c r="C126" i="13"/>
  <c r="D126" i="13" s="1"/>
  <c r="C127" i="13"/>
  <c r="D127" i="13" s="1"/>
  <c r="C128" i="13"/>
  <c r="D128" i="13" s="1"/>
  <c r="C129" i="13"/>
  <c r="D129" i="13" s="1"/>
  <c r="C130" i="13"/>
  <c r="D130" i="13" s="1"/>
  <c r="C131" i="13"/>
  <c r="D131" i="13" s="1"/>
  <c r="C132" i="13"/>
  <c r="D132" i="13" s="1"/>
  <c r="C133" i="13"/>
  <c r="D133" i="13" s="1"/>
  <c r="C134" i="13"/>
  <c r="D134" i="13" s="1"/>
  <c r="C135" i="13"/>
  <c r="D135" i="13" s="1"/>
  <c r="C136" i="13"/>
  <c r="D136" i="13" s="1"/>
  <c r="C137" i="13"/>
  <c r="D137" i="13" s="1"/>
  <c r="C138" i="13"/>
  <c r="D138" i="13" s="1"/>
  <c r="C139" i="13"/>
  <c r="D139" i="13" s="1"/>
  <c r="C140" i="13"/>
  <c r="D140" i="13" s="1"/>
  <c r="C141" i="13"/>
  <c r="D141" i="13" s="1"/>
  <c r="C142" i="13"/>
  <c r="D142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149" i="13"/>
  <c r="D149" i="13" s="1"/>
  <c r="C150" i="13"/>
  <c r="D150" i="13" s="1"/>
  <c r="C151" i="13"/>
  <c r="D151" i="13" s="1"/>
  <c r="C152" i="13"/>
  <c r="D152" i="13" s="1"/>
  <c r="C153" i="13"/>
  <c r="D153" i="13" s="1"/>
  <c r="C154" i="13"/>
  <c r="D154" i="13" s="1"/>
  <c r="C155" i="13"/>
  <c r="D155" i="13" s="1"/>
  <c r="C156" i="13"/>
  <c r="D156" i="13" s="1"/>
  <c r="C157" i="13"/>
  <c r="D157" i="13" s="1"/>
  <c r="C158" i="13"/>
  <c r="D158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C172" i="13"/>
  <c r="D172" i="13" s="1"/>
  <c r="C173" i="13"/>
  <c r="D173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182" i="13"/>
  <c r="D182" i="13" s="1"/>
  <c r="C183" i="13"/>
  <c r="D183" i="13" s="1"/>
  <c r="C184" i="13"/>
  <c r="D184" i="13" s="1"/>
  <c r="C185" i="13"/>
  <c r="D185" i="13" s="1"/>
  <c r="C186" i="13"/>
  <c r="D186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D206" i="13" s="1"/>
  <c r="C207" i="13"/>
  <c r="D207" i="13" s="1"/>
  <c r="C208" i="13"/>
  <c r="D208" i="13" s="1"/>
  <c r="C209" i="13"/>
  <c r="D209" i="13" s="1"/>
  <c r="C210" i="13"/>
  <c r="D210" i="13" s="1"/>
  <c r="C211" i="13"/>
  <c r="D211" i="13" s="1"/>
  <c r="C212" i="13"/>
  <c r="D212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D222" i="13" s="1"/>
  <c r="C223" i="13"/>
  <c r="D223" i="13" s="1"/>
  <c r="C224" i="13"/>
  <c r="D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D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D238" i="13" s="1"/>
  <c r="C239" i="13"/>
  <c r="D239" i="13" s="1"/>
  <c r="C240" i="13"/>
  <c r="D240" i="13" s="1"/>
  <c r="C241" i="13"/>
  <c r="D241" i="13" s="1"/>
  <c r="C242" i="13"/>
  <c r="D242" i="13" s="1"/>
  <c r="C243" i="13"/>
  <c r="D243" i="13" s="1"/>
  <c r="C244" i="13"/>
  <c r="D244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D258" i="13" s="1"/>
  <c r="C259" i="13"/>
  <c r="D259" i="13" s="1"/>
  <c r="C260" i="13"/>
  <c r="D260" i="13" s="1"/>
  <c r="C261" i="13"/>
  <c r="D261" i="13" s="1"/>
  <c r="C262" i="13"/>
  <c r="D262" i="13" s="1"/>
  <c r="C263" i="13"/>
  <c r="D263" i="13" s="1"/>
  <c r="C264" i="13"/>
  <c r="D264" i="13" s="1"/>
  <c r="C265" i="13"/>
  <c r="D265" i="13" s="1"/>
  <c r="C266" i="13"/>
  <c r="D266" i="13" s="1"/>
  <c r="C267" i="13"/>
  <c r="D267" i="13" s="1"/>
  <c r="C268" i="13"/>
  <c r="D268" i="13" s="1"/>
  <c r="C269" i="13"/>
  <c r="D269" i="13" s="1"/>
  <c r="C270" i="13"/>
  <c r="D270" i="13" s="1"/>
  <c r="C271" i="13"/>
  <c r="D271" i="13" s="1"/>
  <c r="C272" i="13"/>
  <c r="D272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79" i="13"/>
  <c r="D279" i="13" s="1"/>
  <c r="C280" i="13"/>
  <c r="D280" i="13" s="1"/>
  <c r="C281" i="13"/>
  <c r="D281" i="13" s="1"/>
  <c r="C282" i="13"/>
  <c r="D282" i="13" s="1"/>
  <c r="C283" i="13"/>
  <c r="D283" i="13" s="1"/>
  <c r="C284" i="13"/>
  <c r="D284" i="13" s="1"/>
  <c r="C285" i="13"/>
  <c r="D285" i="13" s="1"/>
  <c r="C286" i="13"/>
  <c r="D286" i="13" s="1"/>
  <c r="C287" i="13"/>
  <c r="D287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298" i="13"/>
  <c r="D298" i="13" s="1"/>
  <c r="C299" i="13"/>
  <c r="D299" i="13" s="1"/>
  <c r="C300" i="13"/>
  <c r="D300" i="13" s="1"/>
  <c r="C9" i="13"/>
  <c r="D9" i="13" s="1"/>
  <c r="C9" i="12"/>
  <c r="D9" i="12" s="1"/>
  <c r="D5" i="13" l="1"/>
  <c r="D5" i="12"/>
  <c r="D5" i="14"/>
  <c r="D10" i="11"/>
  <c r="D11" i="11"/>
  <c r="D12" i="11"/>
  <c r="C13" i="11"/>
  <c r="D13" i="11" s="1"/>
  <c r="C14" i="11"/>
  <c r="D14" i="11" s="1"/>
  <c r="C15" i="11"/>
  <c r="D15" i="11" s="1"/>
  <c r="C16" i="11"/>
  <c r="D16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D26" i="1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C42" i="11"/>
  <c r="D42" i="11" s="1"/>
  <c r="C43" i="11"/>
  <c r="D43" i="11" s="1"/>
  <c r="C44" i="11"/>
  <c r="D44" i="11" s="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C53" i="11"/>
  <c r="D53" i="11" s="1"/>
  <c r="C54" i="11"/>
  <c r="D54" i="11" s="1"/>
  <c r="C55" i="11"/>
  <c r="D55" i="11" s="1"/>
  <c r="C56" i="11"/>
  <c r="D56" i="11" s="1"/>
  <c r="C57" i="11"/>
  <c r="D57" i="11" s="1"/>
  <c r="C58" i="11"/>
  <c r="D58" i="11" s="1"/>
  <c r="C59" i="11"/>
  <c r="D59" i="11" s="1"/>
  <c r="C60" i="11"/>
  <c r="D60" i="11" s="1"/>
  <c r="C61" i="11"/>
  <c r="D61" i="11" s="1"/>
  <c r="C62" i="11"/>
  <c r="D62" i="11" s="1"/>
  <c r="C63" i="11"/>
  <c r="D63" i="11" s="1"/>
  <c r="C64" i="11"/>
  <c r="D64" i="11" s="1"/>
  <c r="C65" i="11"/>
  <c r="D65" i="11" s="1"/>
  <c r="C66" i="11"/>
  <c r="D66" i="11" s="1"/>
  <c r="C67" i="11"/>
  <c r="D67" i="11" s="1"/>
  <c r="C68" i="11"/>
  <c r="D68" i="11" s="1"/>
  <c r="C69" i="11"/>
  <c r="D69" i="11" s="1"/>
  <c r="C70" i="11"/>
  <c r="D70" i="11" s="1"/>
  <c r="C71" i="11"/>
  <c r="D71" i="11" s="1"/>
  <c r="C72" i="11"/>
  <c r="D72" i="11" s="1"/>
  <c r="C73" i="11"/>
  <c r="D73" i="11" s="1"/>
  <c r="C74" i="11"/>
  <c r="D74" i="11" s="1"/>
  <c r="C75" i="11"/>
  <c r="D75" i="11" s="1"/>
  <c r="C76" i="11"/>
  <c r="D76" i="11" s="1"/>
  <c r="C77" i="11"/>
  <c r="D77" i="11" s="1"/>
  <c r="C78" i="11"/>
  <c r="D78" i="11" s="1"/>
  <c r="C79" i="11"/>
  <c r="D79" i="11" s="1"/>
  <c r="C80" i="11"/>
  <c r="D80" i="11" s="1"/>
  <c r="C81" i="11"/>
  <c r="D81" i="11" s="1"/>
  <c r="C82" i="11"/>
  <c r="D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D90" i="11" s="1"/>
  <c r="C91" i="11"/>
  <c r="D91" i="11" s="1"/>
  <c r="C92" i="11"/>
  <c r="D92" i="11" s="1"/>
  <c r="C93" i="11"/>
  <c r="D93" i="11" s="1"/>
  <c r="C94" i="11"/>
  <c r="D94" i="11" s="1"/>
  <c r="C95" i="11"/>
  <c r="D95" i="11" s="1"/>
  <c r="C96" i="11"/>
  <c r="D96" i="11" s="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D104" i="11" s="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C131" i="11"/>
  <c r="D131" i="11" s="1"/>
  <c r="C132" i="11"/>
  <c r="D132" i="11" s="1"/>
  <c r="C133" i="11"/>
  <c r="D133" i="11" s="1"/>
  <c r="C134" i="11"/>
  <c r="D134" i="11" s="1"/>
  <c r="C135" i="11"/>
  <c r="D135" i="11" s="1"/>
  <c r="C136" i="11"/>
  <c r="D136" i="11" s="1"/>
  <c r="C137" i="11"/>
  <c r="D137" i="11" s="1"/>
  <c r="C138" i="11"/>
  <c r="D138" i="11" s="1"/>
  <c r="C139" i="11"/>
  <c r="D139" i="11" s="1"/>
  <c r="C140" i="11"/>
  <c r="D140" i="11" s="1"/>
  <c r="C141" i="11"/>
  <c r="D141" i="11" s="1"/>
  <c r="C142" i="11"/>
  <c r="D142" i="11" s="1"/>
  <c r="C143" i="11"/>
  <c r="D143" i="11" s="1"/>
  <c r="C144" i="11"/>
  <c r="D144" i="11" s="1"/>
  <c r="C145" i="11"/>
  <c r="D145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C157" i="11"/>
  <c r="D157" i="11" s="1"/>
  <c r="C158" i="11"/>
  <c r="D158" i="11" s="1"/>
  <c r="C159" i="11"/>
  <c r="D159" i="11" s="1"/>
  <c r="C160" i="11"/>
  <c r="D160" i="11" s="1"/>
  <c r="C161" i="11"/>
  <c r="D161" i="11" s="1"/>
  <c r="C162" i="11"/>
  <c r="D162" i="11" s="1"/>
  <c r="C163" i="11"/>
  <c r="D163" i="11" s="1"/>
  <c r="C164" i="11"/>
  <c r="D164" i="11" s="1"/>
  <c r="C165" i="11"/>
  <c r="D165" i="11" s="1"/>
  <c r="C166" i="11"/>
  <c r="D166" i="11" s="1"/>
  <c r="C167" i="11"/>
  <c r="D167" i="11" s="1"/>
  <c r="C168" i="11"/>
  <c r="D168" i="11" s="1"/>
  <c r="C169" i="11"/>
  <c r="D169" i="11" s="1"/>
  <c r="C170" i="11"/>
  <c r="D170" i="11" s="1"/>
  <c r="C171" i="11"/>
  <c r="D171" i="11" s="1"/>
  <c r="C172" i="11"/>
  <c r="D172" i="11" s="1"/>
  <c r="C173" i="11"/>
  <c r="D173" i="11" s="1"/>
  <c r="C174" i="11"/>
  <c r="D174" i="11" s="1"/>
  <c r="C175" i="11"/>
  <c r="D175" i="11" s="1"/>
  <c r="C176" i="11"/>
  <c r="D176" i="11" s="1"/>
  <c r="C177" i="11"/>
  <c r="D177" i="11" s="1"/>
  <c r="C178" i="11"/>
  <c r="D178" i="11" s="1"/>
  <c r="C179" i="11"/>
  <c r="D179" i="11" s="1"/>
  <c r="C180" i="11"/>
  <c r="D180" i="11" s="1"/>
  <c r="C181" i="11"/>
  <c r="D181" i="11" s="1"/>
  <c r="C182" i="11"/>
  <c r="D182" i="11" s="1"/>
  <c r="C183" i="11"/>
  <c r="D183" i="11" s="1"/>
  <c r="C184" i="11"/>
  <c r="D184" i="11" s="1"/>
  <c r="C185" i="11"/>
  <c r="D185" i="11" s="1"/>
  <c r="C186" i="11"/>
  <c r="D186" i="11" s="1"/>
  <c r="C187" i="11"/>
  <c r="D187" i="11" s="1"/>
  <c r="C188" i="11"/>
  <c r="D188" i="11" s="1"/>
  <c r="C189" i="11"/>
  <c r="D189" i="11" s="1"/>
  <c r="C190" i="11"/>
  <c r="D190" i="11" s="1"/>
  <c r="C191" i="11"/>
  <c r="D191" i="11" s="1"/>
  <c r="C192" i="11"/>
  <c r="D192" i="11" s="1"/>
  <c r="C193" i="11"/>
  <c r="D193" i="11" s="1"/>
  <c r="C194" i="11"/>
  <c r="D194" i="11" s="1"/>
  <c r="C195" i="11"/>
  <c r="D195" i="11" s="1"/>
  <c r="C196" i="11"/>
  <c r="D196" i="11" s="1"/>
  <c r="C197" i="11"/>
  <c r="D197" i="11" s="1"/>
  <c r="C198" i="11"/>
  <c r="D198" i="11" s="1"/>
  <c r="C199" i="11"/>
  <c r="D199" i="11" s="1"/>
  <c r="C200" i="11"/>
  <c r="D200" i="11" s="1"/>
  <c r="C201" i="11"/>
  <c r="D201" i="11" s="1"/>
  <c r="C202" i="11"/>
  <c r="D202" i="11" s="1"/>
  <c r="C203" i="11"/>
  <c r="D203" i="11" s="1"/>
  <c r="C204" i="11"/>
  <c r="D204" i="11" s="1"/>
  <c r="C205" i="11"/>
  <c r="D205" i="11" s="1"/>
  <c r="C206" i="11"/>
  <c r="D206" i="11" s="1"/>
  <c r="C207" i="11"/>
  <c r="D207" i="11" s="1"/>
  <c r="C208" i="11"/>
  <c r="D208" i="11" s="1"/>
  <c r="C209" i="11"/>
  <c r="D209" i="11" s="1"/>
  <c r="C210" i="11"/>
  <c r="D210" i="11" s="1"/>
  <c r="C211" i="11"/>
  <c r="D211" i="11" s="1"/>
  <c r="C212" i="11"/>
  <c r="D212" i="11" s="1"/>
  <c r="C213" i="11"/>
  <c r="D213" i="11" s="1"/>
  <c r="C214" i="11"/>
  <c r="D214" i="11" s="1"/>
  <c r="C215" i="11"/>
  <c r="D215" i="11" s="1"/>
  <c r="C216" i="11"/>
  <c r="D216" i="11" s="1"/>
  <c r="C217" i="11"/>
  <c r="D217" i="11" s="1"/>
  <c r="C218" i="11"/>
  <c r="D218" i="11" s="1"/>
  <c r="C219" i="11"/>
  <c r="D219" i="11" s="1"/>
  <c r="C220" i="11"/>
  <c r="D220" i="11" s="1"/>
  <c r="C221" i="11"/>
  <c r="D221" i="11" s="1"/>
  <c r="C222" i="11"/>
  <c r="D222" i="11" s="1"/>
  <c r="C223" i="11"/>
  <c r="D223" i="11" s="1"/>
  <c r="C224" i="11"/>
  <c r="D224" i="11" s="1"/>
  <c r="C225" i="11"/>
  <c r="D225" i="11" s="1"/>
  <c r="C226" i="11"/>
  <c r="D226" i="11" s="1"/>
  <c r="C227" i="11"/>
  <c r="D227" i="11" s="1"/>
  <c r="C228" i="11"/>
  <c r="D228" i="11" s="1"/>
  <c r="C229" i="11"/>
  <c r="D229" i="11" s="1"/>
  <c r="C230" i="11"/>
  <c r="D230" i="11" s="1"/>
  <c r="C231" i="11"/>
  <c r="D231" i="11" s="1"/>
  <c r="C232" i="11"/>
  <c r="D232" i="11" s="1"/>
  <c r="C233" i="11"/>
  <c r="D233" i="11" s="1"/>
  <c r="C234" i="11"/>
  <c r="D234" i="11" s="1"/>
  <c r="C235" i="11"/>
  <c r="D235" i="11" s="1"/>
  <c r="C236" i="11"/>
  <c r="D236" i="11" s="1"/>
  <c r="C237" i="11"/>
  <c r="D237" i="11" s="1"/>
  <c r="C238" i="11"/>
  <c r="D238" i="11" s="1"/>
  <c r="C239" i="11"/>
  <c r="D239" i="11" s="1"/>
  <c r="C240" i="11"/>
  <c r="D240" i="11" s="1"/>
  <c r="C241" i="11"/>
  <c r="D241" i="11" s="1"/>
  <c r="C242" i="11"/>
  <c r="D242" i="11" s="1"/>
  <c r="C243" i="11"/>
  <c r="D243" i="11" s="1"/>
  <c r="C244" i="11"/>
  <c r="D244" i="11" s="1"/>
  <c r="C245" i="11"/>
  <c r="D245" i="11" s="1"/>
  <c r="C246" i="11"/>
  <c r="D246" i="11" s="1"/>
  <c r="C247" i="11"/>
  <c r="D247" i="11" s="1"/>
  <c r="C248" i="11"/>
  <c r="D248" i="11" s="1"/>
  <c r="C249" i="11"/>
  <c r="D249" i="11" s="1"/>
  <c r="C250" i="11"/>
  <c r="D250" i="11" s="1"/>
  <c r="C251" i="11"/>
  <c r="D251" i="11" s="1"/>
  <c r="C252" i="11"/>
  <c r="D252" i="11" s="1"/>
  <c r="C253" i="11"/>
  <c r="D253" i="11" s="1"/>
  <c r="C254" i="11"/>
  <c r="D254" i="11" s="1"/>
  <c r="C255" i="11"/>
  <c r="D255" i="11" s="1"/>
  <c r="C256" i="11"/>
  <c r="D256" i="11" s="1"/>
  <c r="C257" i="11"/>
  <c r="D257" i="11" s="1"/>
  <c r="C258" i="11"/>
  <c r="D258" i="11" s="1"/>
  <c r="C259" i="11"/>
  <c r="D259" i="11" s="1"/>
  <c r="C260" i="11"/>
  <c r="D260" i="11" s="1"/>
  <c r="C261" i="11"/>
  <c r="D261" i="11" s="1"/>
  <c r="C262" i="11"/>
  <c r="D262" i="11" s="1"/>
  <c r="C263" i="11"/>
  <c r="D263" i="11" s="1"/>
  <c r="C264" i="11"/>
  <c r="D264" i="11" s="1"/>
  <c r="C265" i="11"/>
  <c r="D265" i="11" s="1"/>
  <c r="C266" i="11"/>
  <c r="D266" i="11" s="1"/>
  <c r="C267" i="11"/>
  <c r="D267" i="11" s="1"/>
  <c r="C268" i="11"/>
  <c r="D268" i="11" s="1"/>
  <c r="C269" i="11"/>
  <c r="D269" i="11" s="1"/>
  <c r="C270" i="11"/>
  <c r="D270" i="11" s="1"/>
  <c r="C271" i="11"/>
  <c r="D271" i="11" s="1"/>
  <c r="C272" i="11"/>
  <c r="D272" i="11" s="1"/>
  <c r="C273" i="11"/>
  <c r="D273" i="11" s="1"/>
  <c r="C274" i="11"/>
  <c r="D274" i="11" s="1"/>
  <c r="C275" i="11"/>
  <c r="D275" i="11" s="1"/>
  <c r="C276" i="11"/>
  <c r="D276" i="11" s="1"/>
  <c r="C277" i="11"/>
  <c r="D277" i="11" s="1"/>
  <c r="C278" i="11"/>
  <c r="D278" i="11" s="1"/>
  <c r="C279" i="11"/>
  <c r="D279" i="11" s="1"/>
  <c r="C280" i="11"/>
  <c r="D280" i="11" s="1"/>
  <c r="C281" i="11"/>
  <c r="D281" i="11" s="1"/>
  <c r="C282" i="11"/>
  <c r="D282" i="11" s="1"/>
  <c r="C283" i="11"/>
  <c r="D283" i="11" s="1"/>
  <c r="C284" i="11"/>
  <c r="D284" i="11" s="1"/>
  <c r="C285" i="11"/>
  <c r="D285" i="11" s="1"/>
  <c r="C286" i="11"/>
  <c r="D286" i="11" s="1"/>
  <c r="C287" i="11"/>
  <c r="D287" i="11" s="1"/>
  <c r="C288" i="11"/>
  <c r="D288" i="11" s="1"/>
  <c r="C289" i="11"/>
  <c r="D289" i="11" s="1"/>
  <c r="C290" i="11"/>
  <c r="D290" i="11" s="1"/>
  <c r="C291" i="11"/>
  <c r="D291" i="11" s="1"/>
  <c r="C292" i="11"/>
  <c r="D292" i="11" s="1"/>
  <c r="C293" i="11"/>
  <c r="D293" i="11" s="1"/>
  <c r="C294" i="11"/>
  <c r="D294" i="11" s="1"/>
  <c r="C295" i="11"/>
  <c r="D295" i="11" s="1"/>
  <c r="C296" i="11"/>
  <c r="D296" i="11" s="1"/>
  <c r="C297" i="11"/>
  <c r="D297" i="11" s="1"/>
  <c r="C298" i="11"/>
  <c r="D298" i="11" s="1"/>
  <c r="C299" i="11"/>
  <c r="D299" i="11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55" i="10"/>
  <c r="I55" i="10" s="1"/>
  <c r="H56" i="10"/>
  <c r="I56" i="10" s="1"/>
  <c r="H57" i="10"/>
  <c r="I57" i="10" s="1"/>
  <c r="H58" i="10"/>
  <c r="I58" i="10" s="1"/>
  <c r="H59" i="10"/>
  <c r="I59" i="10" s="1"/>
  <c r="H60" i="10"/>
  <c r="I60" i="10" s="1"/>
  <c r="H61" i="10"/>
  <c r="I61" i="10" s="1"/>
  <c r="H62" i="10"/>
  <c r="I62" i="10" s="1"/>
  <c r="H63" i="10"/>
  <c r="I63" i="10" s="1"/>
  <c r="H64" i="10"/>
  <c r="I64" i="10" s="1"/>
  <c r="H65" i="10"/>
  <c r="I65" i="10" s="1"/>
  <c r="H66" i="10"/>
  <c r="I66" i="10" s="1"/>
  <c r="H67" i="10"/>
  <c r="I67" i="10" s="1"/>
  <c r="H68" i="10"/>
  <c r="I68" i="10" s="1"/>
  <c r="H69" i="10"/>
  <c r="I69" i="10" s="1"/>
  <c r="H70" i="10"/>
  <c r="I70" i="10" s="1"/>
  <c r="H71" i="10"/>
  <c r="I71" i="10" s="1"/>
  <c r="H72" i="10"/>
  <c r="I72" i="10" s="1"/>
  <c r="H73" i="10"/>
  <c r="I73" i="10" s="1"/>
  <c r="H74" i="10"/>
  <c r="I74" i="10" s="1"/>
  <c r="H75" i="10"/>
  <c r="I75" i="10" s="1"/>
  <c r="H76" i="10"/>
  <c r="I76" i="10" s="1"/>
  <c r="H77" i="10"/>
  <c r="I77" i="10" s="1"/>
  <c r="H78" i="10"/>
  <c r="I78" i="10" s="1"/>
  <c r="H79" i="10"/>
  <c r="I79" i="10" s="1"/>
  <c r="H80" i="10"/>
  <c r="I80" i="10" s="1"/>
  <c r="H81" i="10"/>
  <c r="I81" i="10" s="1"/>
  <c r="H82" i="10"/>
  <c r="I82" i="10" s="1"/>
  <c r="H83" i="10"/>
  <c r="I83" i="10" s="1"/>
  <c r="H84" i="10"/>
  <c r="I84" i="10" s="1"/>
  <c r="H85" i="10"/>
  <c r="I85" i="10" s="1"/>
  <c r="H86" i="10"/>
  <c r="I86" i="10" s="1"/>
  <c r="H87" i="10"/>
  <c r="I87" i="10" s="1"/>
  <c r="H88" i="10"/>
  <c r="I88" i="10" s="1"/>
  <c r="H89" i="10"/>
  <c r="I89" i="10" s="1"/>
  <c r="H90" i="10"/>
  <c r="I90" i="10" s="1"/>
  <c r="H91" i="10"/>
  <c r="I91" i="10" s="1"/>
  <c r="H92" i="10"/>
  <c r="I92" i="10" s="1"/>
  <c r="H93" i="10"/>
  <c r="I93" i="10" s="1"/>
  <c r="H94" i="10"/>
  <c r="I94" i="10" s="1"/>
  <c r="H95" i="10"/>
  <c r="I95" i="10" s="1"/>
  <c r="H96" i="10"/>
  <c r="I96" i="10" s="1"/>
  <c r="H97" i="10"/>
  <c r="I97" i="10" s="1"/>
  <c r="H98" i="10"/>
  <c r="I98" i="10" s="1"/>
  <c r="H99" i="10"/>
  <c r="I99" i="10" s="1"/>
  <c r="H100" i="10"/>
  <c r="I100" i="10" s="1"/>
  <c r="H101" i="10"/>
  <c r="I101" i="10" s="1"/>
  <c r="H102" i="10"/>
  <c r="I102" i="10" s="1"/>
  <c r="H103" i="10"/>
  <c r="I103" i="10" s="1"/>
  <c r="H104" i="10"/>
  <c r="I104" i="10" s="1"/>
  <c r="H105" i="10"/>
  <c r="I105" i="10" s="1"/>
  <c r="H106" i="10"/>
  <c r="I106" i="10" s="1"/>
  <c r="H107" i="10"/>
  <c r="I107" i="10" s="1"/>
  <c r="H108" i="10"/>
  <c r="I108" i="10" s="1"/>
  <c r="H109" i="10"/>
  <c r="I109" i="10" s="1"/>
  <c r="H110" i="10"/>
  <c r="I110" i="10" s="1"/>
  <c r="H111" i="10"/>
  <c r="I111" i="10" s="1"/>
  <c r="H112" i="10"/>
  <c r="I112" i="10" s="1"/>
  <c r="H113" i="10"/>
  <c r="I113" i="10" s="1"/>
  <c r="H114" i="10"/>
  <c r="I114" i="10" s="1"/>
  <c r="H115" i="10"/>
  <c r="I115" i="10" s="1"/>
  <c r="H116" i="10"/>
  <c r="I116" i="10" s="1"/>
  <c r="H117" i="10"/>
  <c r="I117" i="10" s="1"/>
  <c r="H118" i="10"/>
  <c r="I118" i="10" s="1"/>
  <c r="H119" i="10"/>
  <c r="I119" i="10" s="1"/>
  <c r="H120" i="10"/>
  <c r="I120" i="10" s="1"/>
  <c r="H121" i="10"/>
  <c r="I121" i="10" s="1"/>
  <c r="H122" i="10"/>
  <c r="I122" i="10" s="1"/>
  <c r="H123" i="10"/>
  <c r="I123" i="10" s="1"/>
  <c r="H124" i="10"/>
  <c r="I124" i="10" s="1"/>
  <c r="H125" i="10"/>
  <c r="I125" i="10" s="1"/>
  <c r="H126" i="10"/>
  <c r="I126" i="10" s="1"/>
  <c r="H127" i="10"/>
  <c r="I127" i="10" s="1"/>
  <c r="H128" i="10"/>
  <c r="I128" i="10" s="1"/>
  <c r="H129" i="10"/>
  <c r="I129" i="10" s="1"/>
  <c r="H130" i="10"/>
  <c r="I130" i="10" s="1"/>
  <c r="H131" i="10"/>
  <c r="I131" i="10" s="1"/>
  <c r="H132" i="10"/>
  <c r="I132" i="10" s="1"/>
  <c r="H133" i="10"/>
  <c r="I133" i="10" s="1"/>
  <c r="H134" i="10"/>
  <c r="I134" i="10" s="1"/>
  <c r="H135" i="10"/>
  <c r="I135" i="10" s="1"/>
  <c r="H136" i="10"/>
  <c r="I136" i="10" s="1"/>
  <c r="H137" i="10"/>
  <c r="I137" i="10" s="1"/>
  <c r="H138" i="10"/>
  <c r="I138" i="10" s="1"/>
  <c r="H139" i="10"/>
  <c r="I139" i="10" s="1"/>
  <c r="H140" i="10"/>
  <c r="I140" i="10" s="1"/>
  <c r="H141" i="10"/>
  <c r="I141" i="10" s="1"/>
  <c r="H142" i="10"/>
  <c r="I142" i="10" s="1"/>
  <c r="H143" i="10"/>
  <c r="I143" i="10" s="1"/>
  <c r="H144" i="10"/>
  <c r="I144" i="10" s="1"/>
  <c r="H145" i="10"/>
  <c r="I145" i="10" s="1"/>
  <c r="H146" i="10"/>
  <c r="I146" i="10" s="1"/>
  <c r="H147" i="10"/>
  <c r="I147" i="10" s="1"/>
  <c r="H148" i="10"/>
  <c r="I148" i="10" s="1"/>
  <c r="H149" i="10"/>
  <c r="I149" i="10" s="1"/>
  <c r="H150" i="10"/>
  <c r="I150" i="10" s="1"/>
  <c r="H151" i="10"/>
  <c r="I151" i="10" s="1"/>
  <c r="H152" i="10"/>
  <c r="I152" i="10" s="1"/>
  <c r="H153" i="10"/>
  <c r="I153" i="10" s="1"/>
  <c r="H154" i="10"/>
  <c r="I154" i="10" s="1"/>
  <c r="H155" i="10"/>
  <c r="I155" i="10" s="1"/>
  <c r="H156" i="10"/>
  <c r="I156" i="10" s="1"/>
  <c r="H157" i="10"/>
  <c r="I157" i="10" s="1"/>
  <c r="H158" i="10"/>
  <c r="I158" i="10" s="1"/>
  <c r="H159" i="10"/>
  <c r="I159" i="10" s="1"/>
  <c r="H160" i="10"/>
  <c r="I160" i="10" s="1"/>
  <c r="H161" i="10"/>
  <c r="I161" i="10" s="1"/>
  <c r="H162" i="10"/>
  <c r="I162" i="10" s="1"/>
  <c r="H163" i="10"/>
  <c r="I163" i="10" s="1"/>
  <c r="H164" i="10"/>
  <c r="I164" i="10" s="1"/>
  <c r="H165" i="10"/>
  <c r="I165" i="10" s="1"/>
  <c r="H166" i="10"/>
  <c r="I166" i="10" s="1"/>
  <c r="H167" i="10"/>
  <c r="I167" i="10" s="1"/>
  <c r="H168" i="10"/>
  <c r="I168" i="10" s="1"/>
  <c r="H169" i="10"/>
  <c r="I169" i="10" s="1"/>
  <c r="H170" i="10"/>
  <c r="I170" i="10" s="1"/>
  <c r="H171" i="10"/>
  <c r="I171" i="10" s="1"/>
  <c r="H172" i="10"/>
  <c r="I172" i="10" s="1"/>
  <c r="H173" i="10"/>
  <c r="I173" i="10" s="1"/>
  <c r="H174" i="10"/>
  <c r="I174" i="10" s="1"/>
  <c r="H175" i="10"/>
  <c r="I175" i="10" s="1"/>
  <c r="H176" i="10"/>
  <c r="I176" i="10" s="1"/>
  <c r="H177" i="10"/>
  <c r="I177" i="10" s="1"/>
  <c r="H178" i="10"/>
  <c r="I178" i="10" s="1"/>
  <c r="H179" i="10"/>
  <c r="I179" i="10" s="1"/>
  <c r="H180" i="10"/>
  <c r="I180" i="10" s="1"/>
  <c r="H181" i="10"/>
  <c r="I181" i="10" s="1"/>
  <c r="H182" i="10"/>
  <c r="I182" i="10" s="1"/>
  <c r="H183" i="10"/>
  <c r="I183" i="10" s="1"/>
  <c r="H184" i="10"/>
  <c r="I184" i="10" s="1"/>
  <c r="H185" i="10"/>
  <c r="I185" i="10" s="1"/>
  <c r="H186" i="10"/>
  <c r="I186" i="10" s="1"/>
  <c r="H187" i="10"/>
  <c r="I187" i="10" s="1"/>
  <c r="H188" i="10"/>
  <c r="I188" i="10" s="1"/>
  <c r="H189" i="10"/>
  <c r="I189" i="10" s="1"/>
  <c r="H190" i="10"/>
  <c r="I190" i="10" s="1"/>
  <c r="H191" i="10"/>
  <c r="I191" i="10" s="1"/>
  <c r="H192" i="10"/>
  <c r="I192" i="10" s="1"/>
  <c r="H193" i="10"/>
  <c r="I193" i="10" s="1"/>
  <c r="H194" i="10"/>
  <c r="I194" i="10" s="1"/>
  <c r="H195" i="10"/>
  <c r="I195" i="10" s="1"/>
  <c r="H196" i="10"/>
  <c r="I196" i="10" s="1"/>
  <c r="H197" i="10"/>
  <c r="I197" i="10" s="1"/>
  <c r="H198" i="10"/>
  <c r="I198" i="10" s="1"/>
  <c r="H199" i="10"/>
  <c r="I199" i="10" s="1"/>
  <c r="H200" i="10"/>
  <c r="I200" i="10" s="1"/>
  <c r="H201" i="10"/>
  <c r="I201" i="10" s="1"/>
  <c r="H202" i="10"/>
  <c r="I202" i="10" s="1"/>
  <c r="H203" i="10"/>
  <c r="I203" i="10" s="1"/>
  <c r="H204" i="10"/>
  <c r="I204" i="10" s="1"/>
  <c r="H205" i="10"/>
  <c r="I205" i="10" s="1"/>
  <c r="H206" i="10"/>
  <c r="I206" i="10" s="1"/>
  <c r="H207" i="10"/>
  <c r="I207" i="10" s="1"/>
  <c r="H208" i="10"/>
  <c r="I208" i="10" s="1"/>
  <c r="H209" i="10"/>
  <c r="I209" i="10" s="1"/>
  <c r="H210" i="10"/>
  <c r="I210" i="10" s="1"/>
  <c r="H211" i="10"/>
  <c r="I211" i="10" s="1"/>
  <c r="H212" i="10"/>
  <c r="I212" i="10" s="1"/>
  <c r="H213" i="10"/>
  <c r="I213" i="10" s="1"/>
  <c r="H214" i="10"/>
  <c r="I214" i="10" s="1"/>
  <c r="H215" i="10"/>
  <c r="I215" i="10" s="1"/>
  <c r="H216" i="10"/>
  <c r="I216" i="10" s="1"/>
  <c r="H217" i="10"/>
  <c r="I217" i="10" s="1"/>
  <c r="H218" i="10"/>
  <c r="I218" i="10" s="1"/>
  <c r="H219" i="10"/>
  <c r="I219" i="10" s="1"/>
  <c r="H220" i="10"/>
  <c r="I220" i="10" s="1"/>
  <c r="H221" i="10"/>
  <c r="I221" i="10" s="1"/>
  <c r="H222" i="10"/>
  <c r="I222" i="10" s="1"/>
  <c r="H223" i="10"/>
  <c r="I223" i="10" s="1"/>
  <c r="H224" i="10"/>
  <c r="I224" i="10" s="1"/>
  <c r="H225" i="10"/>
  <c r="I225" i="10" s="1"/>
  <c r="H226" i="10"/>
  <c r="I226" i="10" s="1"/>
  <c r="H227" i="10"/>
  <c r="I227" i="10" s="1"/>
  <c r="H228" i="10"/>
  <c r="I228" i="10" s="1"/>
  <c r="H229" i="10"/>
  <c r="I229" i="10" s="1"/>
  <c r="H230" i="10"/>
  <c r="I230" i="10" s="1"/>
  <c r="H231" i="10"/>
  <c r="I231" i="10" s="1"/>
  <c r="H232" i="10"/>
  <c r="I232" i="10" s="1"/>
  <c r="H233" i="10"/>
  <c r="I233" i="10" s="1"/>
  <c r="H234" i="10"/>
  <c r="I234" i="10" s="1"/>
  <c r="H235" i="10"/>
  <c r="I235" i="10" s="1"/>
  <c r="H236" i="10"/>
  <c r="I236" i="10" s="1"/>
  <c r="H237" i="10"/>
  <c r="I237" i="10" s="1"/>
  <c r="H238" i="10"/>
  <c r="I238" i="10" s="1"/>
  <c r="H239" i="10"/>
  <c r="I239" i="10" s="1"/>
  <c r="H240" i="10"/>
  <c r="I240" i="10" s="1"/>
  <c r="H241" i="10"/>
  <c r="I241" i="10" s="1"/>
  <c r="H242" i="10"/>
  <c r="I242" i="10" s="1"/>
  <c r="H243" i="10"/>
  <c r="I243" i="10" s="1"/>
  <c r="H244" i="10"/>
  <c r="I244" i="10" s="1"/>
  <c r="H245" i="10"/>
  <c r="I245" i="10" s="1"/>
  <c r="H246" i="10"/>
  <c r="I246" i="10" s="1"/>
  <c r="H247" i="10"/>
  <c r="I247" i="10" s="1"/>
  <c r="H248" i="10"/>
  <c r="I248" i="10" s="1"/>
  <c r="H249" i="10"/>
  <c r="I249" i="10" s="1"/>
  <c r="H250" i="10"/>
  <c r="I250" i="10" s="1"/>
  <c r="H251" i="10"/>
  <c r="I251" i="10" s="1"/>
  <c r="H252" i="10"/>
  <c r="I252" i="10" s="1"/>
  <c r="H253" i="10"/>
  <c r="I253" i="10" s="1"/>
  <c r="H254" i="10"/>
  <c r="I254" i="10" s="1"/>
  <c r="H255" i="10"/>
  <c r="I255" i="10" s="1"/>
  <c r="H256" i="10"/>
  <c r="I256" i="10" s="1"/>
  <c r="H257" i="10"/>
  <c r="I257" i="10" s="1"/>
  <c r="H258" i="10"/>
  <c r="I258" i="10" s="1"/>
  <c r="H259" i="10"/>
  <c r="I259" i="10" s="1"/>
  <c r="H260" i="10"/>
  <c r="I260" i="10" s="1"/>
  <c r="H261" i="10"/>
  <c r="I261" i="10" s="1"/>
  <c r="H262" i="10"/>
  <c r="I262" i="10" s="1"/>
  <c r="H263" i="10"/>
  <c r="I263" i="10" s="1"/>
  <c r="H264" i="10"/>
  <c r="I264" i="10" s="1"/>
  <c r="H265" i="10"/>
  <c r="I265" i="10" s="1"/>
  <c r="H266" i="10"/>
  <c r="I266" i="10" s="1"/>
  <c r="H267" i="10"/>
  <c r="I267" i="10" s="1"/>
  <c r="H268" i="10"/>
  <c r="I268" i="10" s="1"/>
  <c r="H269" i="10"/>
  <c r="I269" i="10" s="1"/>
  <c r="H270" i="10"/>
  <c r="I270" i="10" s="1"/>
  <c r="H271" i="10"/>
  <c r="I271" i="10" s="1"/>
  <c r="H272" i="10"/>
  <c r="I272" i="10" s="1"/>
  <c r="H273" i="10"/>
  <c r="I273" i="10" s="1"/>
  <c r="H274" i="10"/>
  <c r="I274" i="10" s="1"/>
  <c r="H275" i="10"/>
  <c r="I275" i="10" s="1"/>
  <c r="H276" i="10"/>
  <c r="I276" i="10" s="1"/>
  <c r="H277" i="10"/>
  <c r="I277" i="10" s="1"/>
  <c r="H278" i="10"/>
  <c r="I278" i="10" s="1"/>
  <c r="H279" i="10"/>
  <c r="I279" i="10" s="1"/>
  <c r="H280" i="10"/>
  <c r="I280" i="10" s="1"/>
  <c r="H281" i="10"/>
  <c r="I281" i="10" s="1"/>
  <c r="H282" i="10"/>
  <c r="I282" i="10" s="1"/>
  <c r="H283" i="10"/>
  <c r="I283" i="10" s="1"/>
  <c r="H284" i="10"/>
  <c r="I284" i="10" s="1"/>
  <c r="H285" i="10"/>
  <c r="I285" i="10" s="1"/>
  <c r="H286" i="10"/>
  <c r="I286" i="10" s="1"/>
  <c r="H287" i="10"/>
  <c r="I287" i="10" s="1"/>
  <c r="H288" i="10"/>
  <c r="I288" i="10" s="1"/>
  <c r="H289" i="10"/>
  <c r="I289" i="10" s="1"/>
  <c r="H290" i="10"/>
  <c r="I290" i="10" s="1"/>
  <c r="H291" i="10"/>
  <c r="I291" i="10" s="1"/>
  <c r="H292" i="10"/>
  <c r="I292" i="10" s="1"/>
  <c r="H293" i="10"/>
  <c r="I293" i="10" s="1"/>
  <c r="H294" i="10"/>
  <c r="I294" i="10" s="1"/>
  <c r="H295" i="10"/>
  <c r="I295" i="10" s="1"/>
  <c r="H296" i="10"/>
  <c r="I296" i="10" s="1"/>
  <c r="H297" i="10"/>
  <c r="I297" i="10" s="1"/>
  <c r="H298" i="10"/>
  <c r="I298" i="10" s="1"/>
  <c r="H299" i="10"/>
  <c r="I299" i="10" s="1"/>
  <c r="H300" i="10"/>
  <c r="I300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D43" i="10" s="1"/>
  <c r="C44" i="10"/>
  <c r="D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D51" i="10" s="1"/>
  <c r="C52" i="10"/>
  <c r="D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D59" i="10" s="1"/>
  <c r="C60" i="10"/>
  <c r="D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D67" i="10" s="1"/>
  <c r="C68" i="10"/>
  <c r="D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D75" i="10" s="1"/>
  <c r="C76" i="10"/>
  <c r="D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D83" i="10" s="1"/>
  <c r="C84" i="10"/>
  <c r="D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D91" i="10" s="1"/>
  <c r="C92" i="10"/>
  <c r="D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D99" i="10" s="1"/>
  <c r="C100" i="10"/>
  <c r="D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D107" i="10" s="1"/>
  <c r="C108" i="10"/>
  <c r="D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D115" i="10" s="1"/>
  <c r="C116" i="10"/>
  <c r="D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D123" i="10" s="1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D131" i="10" s="1"/>
  <c r="C132" i="10"/>
  <c r="D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D139" i="10" s="1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D147" i="10" s="1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D155" i="10" s="1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D163" i="10" s="1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0" i="10"/>
  <c r="D210" i="10" s="1"/>
  <c r="C211" i="10"/>
  <c r="D211" i="10" s="1"/>
  <c r="C212" i="10"/>
  <c r="D212" i="10" s="1"/>
  <c r="C213" i="10"/>
  <c r="D213" i="10" s="1"/>
  <c r="C214" i="10"/>
  <c r="D214" i="10" s="1"/>
  <c r="C215" i="10"/>
  <c r="D215" i="10" s="1"/>
  <c r="C216" i="10"/>
  <c r="D216" i="10" s="1"/>
  <c r="C217" i="10"/>
  <c r="D217" i="10" s="1"/>
  <c r="C218" i="10"/>
  <c r="D218" i="10" s="1"/>
  <c r="C219" i="10"/>
  <c r="D219" i="10" s="1"/>
  <c r="C220" i="10"/>
  <c r="D220" i="10" s="1"/>
  <c r="C221" i="10"/>
  <c r="D221" i="10" s="1"/>
  <c r="C222" i="10"/>
  <c r="D222" i="10" s="1"/>
  <c r="C223" i="10"/>
  <c r="D223" i="10" s="1"/>
  <c r="C224" i="10"/>
  <c r="D224" i="10" s="1"/>
  <c r="C225" i="10"/>
  <c r="D225" i="10" s="1"/>
  <c r="C226" i="10"/>
  <c r="D226" i="10" s="1"/>
  <c r="C227" i="10"/>
  <c r="D227" i="10" s="1"/>
  <c r="C228" i="10"/>
  <c r="D228" i="10" s="1"/>
  <c r="C229" i="10"/>
  <c r="D229" i="10" s="1"/>
  <c r="C230" i="10"/>
  <c r="D230" i="10" s="1"/>
  <c r="C231" i="10"/>
  <c r="D231" i="10" s="1"/>
  <c r="C232" i="10"/>
  <c r="D232" i="10" s="1"/>
  <c r="C233" i="10"/>
  <c r="D233" i="10" s="1"/>
  <c r="C234" i="10"/>
  <c r="D234" i="10" s="1"/>
  <c r="C235" i="10"/>
  <c r="D235" i="10" s="1"/>
  <c r="C236" i="10"/>
  <c r="D236" i="10" s="1"/>
  <c r="C237" i="10"/>
  <c r="D237" i="10" s="1"/>
  <c r="C238" i="10"/>
  <c r="D238" i="10" s="1"/>
  <c r="C239" i="10"/>
  <c r="D239" i="10" s="1"/>
  <c r="C240" i="10"/>
  <c r="D240" i="10" s="1"/>
  <c r="C241" i="10"/>
  <c r="D241" i="10" s="1"/>
  <c r="C242" i="10"/>
  <c r="D242" i="10" s="1"/>
  <c r="C243" i="10"/>
  <c r="D243" i="10" s="1"/>
  <c r="C244" i="10"/>
  <c r="D244" i="10" s="1"/>
  <c r="C245" i="10"/>
  <c r="D245" i="10" s="1"/>
  <c r="C246" i="10"/>
  <c r="D246" i="10" s="1"/>
  <c r="C247" i="10"/>
  <c r="D247" i="10" s="1"/>
  <c r="C248" i="10"/>
  <c r="D248" i="10" s="1"/>
  <c r="C249" i="10"/>
  <c r="D249" i="10" s="1"/>
  <c r="C250" i="10"/>
  <c r="D250" i="10" s="1"/>
  <c r="C251" i="10"/>
  <c r="D251" i="10" s="1"/>
  <c r="C252" i="10"/>
  <c r="D252" i="10" s="1"/>
  <c r="C253" i="10"/>
  <c r="D253" i="10" s="1"/>
  <c r="C254" i="10"/>
  <c r="D254" i="10" s="1"/>
  <c r="C255" i="10"/>
  <c r="D255" i="10" s="1"/>
  <c r="C256" i="10"/>
  <c r="D256" i="10" s="1"/>
  <c r="C257" i="10"/>
  <c r="D257" i="10" s="1"/>
  <c r="C258" i="10"/>
  <c r="D258" i="10" s="1"/>
  <c r="C259" i="10"/>
  <c r="D259" i="10" s="1"/>
  <c r="C260" i="10"/>
  <c r="D260" i="10" s="1"/>
  <c r="C261" i="10"/>
  <c r="D261" i="10" s="1"/>
  <c r="C262" i="10"/>
  <c r="D262" i="10" s="1"/>
  <c r="C263" i="10"/>
  <c r="D263" i="10" s="1"/>
  <c r="C264" i="10"/>
  <c r="D264" i="10" s="1"/>
  <c r="C265" i="10"/>
  <c r="D265" i="10" s="1"/>
  <c r="C266" i="10"/>
  <c r="D266" i="10" s="1"/>
  <c r="C267" i="10"/>
  <c r="D267" i="10" s="1"/>
  <c r="C268" i="10"/>
  <c r="D268" i="10" s="1"/>
  <c r="C269" i="10"/>
  <c r="D269" i="10" s="1"/>
  <c r="C270" i="10"/>
  <c r="D270" i="10" s="1"/>
  <c r="C271" i="10"/>
  <c r="D271" i="10" s="1"/>
  <c r="C272" i="10"/>
  <c r="D272" i="10" s="1"/>
  <c r="C273" i="10"/>
  <c r="D273" i="10" s="1"/>
  <c r="C274" i="10"/>
  <c r="D274" i="10" s="1"/>
  <c r="C275" i="10"/>
  <c r="D275" i="10" s="1"/>
  <c r="C276" i="10"/>
  <c r="D276" i="10" s="1"/>
  <c r="C277" i="10"/>
  <c r="D277" i="10" s="1"/>
  <c r="C278" i="10"/>
  <c r="D278" i="10" s="1"/>
  <c r="C279" i="10"/>
  <c r="D279" i="10" s="1"/>
  <c r="C280" i="10"/>
  <c r="D280" i="10" s="1"/>
  <c r="C281" i="10"/>
  <c r="D281" i="10" s="1"/>
  <c r="C282" i="10"/>
  <c r="D282" i="10" s="1"/>
  <c r="C283" i="10"/>
  <c r="D283" i="10" s="1"/>
  <c r="C284" i="10"/>
  <c r="D284" i="10" s="1"/>
  <c r="C285" i="10"/>
  <c r="D285" i="10" s="1"/>
  <c r="C286" i="10"/>
  <c r="D286" i="10" s="1"/>
  <c r="C287" i="10"/>
  <c r="D287" i="10" s="1"/>
  <c r="C288" i="10"/>
  <c r="D288" i="10" s="1"/>
  <c r="C289" i="10"/>
  <c r="D289" i="10" s="1"/>
  <c r="C290" i="10"/>
  <c r="D290" i="10" s="1"/>
  <c r="C291" i="10"/>
  <c r="D291" i="10" s="1"/>
  <c r="C292" i="10"/>
  <c r="D292" i="10" s="1"/>
  <c r="C293" i="10"/>
  <c r="D293" i="10" s="1"/>
  <c r="C294" i="10"/>
  <c r="D294" i="10" s="1"/>
  <c r="C295" i="10"/>
  <c r="D295" i="10" s="1"/>
  <c r="C296" i="10"/>
  <c r="D296" i="10" s="1"/>
  <c r="C297" i="10"/>
  <c r="D297" i="10" s="1"/>
  <c r="C298" i="10"/>
  <c r="D298" i="10" s="1"/>
  <c r="C299" i="10"/>
  <c r="D299" i="10" s="1"/>
  <c r="C300" i="10"/>
  <c r="D300" i="10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0" i="9"/>
  <c r="I70" i="9" s="1"/>
  <c r="H71" i="9"/>
  <c r="I71" i="9" s="1"/>
  <c r="H72" i="9"/>
  <c r="I72" i="9" s="1"/>
  <c r="H73" i="9"/>
  <c r="I73" i="9" s="1"/>
  <c r="H74" i="9"/>
  <c r="I74" i="9" s="1"/>
  <c r="H75" i="9"/>
  <c r="I75" i="9" s="1"/>
  <c r="H76" i="9"/>
  <c r="I76" i="9" s="1"/>
  <c r="H77" i="9"/>
  <c r="I77" i="9" s="1"/>
  <c r="H78" i="9"/>
  <c r="I78" i="9" s="1"/>
  <c r="H79" i="9"/>
  <c r="I79" i="9" s="1"/>
  <c r="H80" i="9"/>
  <c r="I80" i="9" s="1"/>
  <c r="H81" i="9"/>
  <c r="I81" i="9" s="1"/>
  <c r="H82" i="9"/>
  <c r="I82" i="9" s="1"/>
  <c r="H83" i="9"/>
  <c r="I83" i="9" s="1"/>
  <c r="H84" i="9"/>
  <c r="I84" i="9" s="1"/>
  <c r="H85" i="9"/>
  <c r="I85" i="9" s="1"/>
  <c r="H86" i="9"/>
  <c r="I86" i="9" s="1"/>
  <c r="H87" i="9"/>
  <c r="I87" i="9" s="1"/>
  <c r="H88" i="9"/>
  <c r="I88" i="9" s="1"/>
  <c r="H89" i="9"/>
  <c r="I89" i="9" s="1"/>
  <c r="H90" i="9"/>
  <c r="I90" i="9" s="1"/>
  <c r="H91" i="9"/>
  <c r="I91" i="9" s="1"/>
  <c r="H92" i="9"/>
  <c r="I92" i="9" s="1"/>
  <c r="H93" i="9"/>
  <c r="I93" i="9" s="1"/>
  <c r="H94" i="9"/>
  <c r="I94" i="9" s="1"/>
  <c r="H95" i="9"/>
  <c r="I95" i="9" s="1"/>
  <c r="H96" i="9"/>
  <c r="I96" i="9" s="1"/>
  <c r="H97" i="9"/>
  <c r="I97" i="9" s="1"/>
  <c r="H98" i="9"/>
  <c r="I98" i="9" s="1"/>
  <c r="H99" i="9"/>
  <c r="I99" i="9" s="1"/>
  <c r="H100" i="9"/>
  <c r="I100" i="9" s="1"/>
  <c r="H101" i="9"/>
  <c r="I101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H109" i="9"/>
  <c r="I109" i="9" s="1"/>
  <c r="H110" i="9"/>
  <c r="I110" i="9" s="1"/>
  <c r="H111" i="9"/>
  <c r="I111" i="9" s="1"/>
  <c r="H112" i="9"/>
  <c r="I112" i="9" s="1"/>
  <c r="H113" i="9"/>
  <c r="I113" i="9" s="1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2" i="9"/>
  <c r="I122" i="9" s="1"/>
  <c r="H123" i="9"/>
  <c r="I123" i="9" s="1"/>
  <c r="H124" i="9"/>
  <c r="I124" i="9" s="1"/>
  <c r="H125" i="9"/>
  <c r="I125" i="9" s="1"/>
  <c r="H126" i="9"/>
  <c r="I126" i="9" s="1"/>
  <c r="H127" i="9"/>
  <c r="I127" i="9" s="1"/>
  <c r="H128" i="9"/>
  <c r="I128" i="9" s="1"/>
  <c r="H129" i="9"/>
  <c r="I129" i="9" s="1"/>
  <c r="H130" i="9"/>
  <c r="I130" i="9" s="1"/>
  <c r="H131" i="9"/>
  <c r="I131" i="9" s="1"/>
  <c r="H132" i="9"/>
  <c r="I132" i="9" s="1"/>
  <c r="H133" i="9"/>
  <c r="I133" i="9" s="1"/>
  <c r="H134" i="9"/>
  <c r="I134" i="9" s="1"/>
  <c r="H135" i="9"/>
  <c r="I135" i="9" s="1"/>
  <c r="H136" i="9"/>
  <c r="I136" i="9" s="1"/>
  <c r="H137" i="9"/>
  <c r="I137" i="9" s="1"/>
  <c r="H138" i="9"/>
  <c r="I138" i="9" s="1"/>
  <c r="H139" i="9"/>
  <c r="I139" i="9" s="1"/>
  <c r="H140" i="9"/>
  <c r="I140" i="9" s="1"/>
  <c r="H141" i="9"/>
  <c r="I141" i="9" s="1"/>
  <c r="H142" i="9"/>
  <c r="I142" i="9" s="1"/>
  <c r="H143" i="9"/>
  <c r="I143" i="9" s="1"/>
  <c r="H144" i="9"/>
  <c r="I144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6" i="9"/>
  <c r="I156" i="9" s="1"/>
  <c r="H157" i="9"/>
  <c r="I157" i="9" s="1"/>
  <c r="H158" i="9"/>
  <c r="I158" i="9" s="1"/>
  <c r="H159" i="9"/>
  <c r="I159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H166" i="9"/>
  <c r="I166" i="9" s="1"/>
  <c r="H167" i="9"/>
  <c r="I167" i="9" s="1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79" i="9"/>
  <c r="I179" i="9" s="1"/>
  <c r="H180" i="9"/>
  <c r="I180" i="9" s="1"/>
  <c r="H181" i="9"/>
  <c r="I181" i="9" s="1"/>
  <c r="H182" i="9"/>
  <c r="I182" i="9" s="1"/>
  <c r="H183" i="9"/>
  <c r="I183" i="9" s="1"/>
  <c r="H184" i="9"/>
  <c r="I184" i="9" s="1"/>
  <c r="H185" i="9"/>
  <c r="I185" i="9" s="1"/>
  <c r="H186" i="9"/>
  <c r="I186" i="9" s="1"/>
  <c r="H187" i="9"/>
  <c r="I187" i="9" s="1"/>
  <c r="H188" i="9"/>
  <c r="I188" i="9" s="1"/>
  <c r="H189" i="9"/>
  <c r="I189" i="9" s="1"/>
  <c r="H190" i="9"/>
  <c r="I190" i="9" s="1"/>
  <c r="H191" i="9"/>
  <c r="I191" i="9" s="1"/>
  <c r="H192" i="9"/>
  <c r="I192" i="9" s="1"/>
  <c r="H193" i="9"/>
  <c r="I193" i="9" s="1"/>
  <c r="H194" i="9"/>
  <c r="I194" i="9" s="1"/>
  <c r="H195" i="9"/>
  <c r="I195" i="9" s="1"/>
  <c r="H196" i="9"/>
  <c r="I196" i="9" s="1"/>
  <c r="H197" i="9"/>
  <c r="I197" i="9" s="1"/>
  <c r="H198" i="9"/>
  <c r="I198" i="9" s="1"/>
  <c r="H199" i="9"/>
  <c r="I199" i="9" s="1"/>
  <c r="H200" i="9"/>
  <c r="I200" i="9" s="1"/>
  <c r="H201" i="9"/>
  <c r="I201" i="9" s="1"/>
  <c r="H202" i="9"/>
  <c r="I202" i="9" s="1"/>
  <c r="H203" i="9"/>
  <c r="I203" i="9" s="1"/>
  <c r="H204" i="9"/>
  <c r="I204" i="9" s="1"/>
  <c r="H205" i="9"/>
  <c r="I205" i="9" s="1"/>
  <c r="H206" i="9"/>
  <c r="I206" i="9" s="1"/>
  <c r="H207" i="9"/>
  <c r="I207" i="9" s="1"/>
  <c r="H208" i="9"/>
  <c r="I208" i="9" s="1"/>
  <c r="H209" i="9"/>
  <c r="I209" i="9" s="1"/>
  <c r="H210" i="9"/>
  <c r="I210" i="9" s="1"/>
  <c r="H211" i="9"/>
  <c r="I211" i="9" s="1"/>
  <c r="H212" i="9"/>
  <c r="I212" i="9" s="1"/>
  <c r="H213" i="9"/>
  <c r="I213" i="9" s="1"/>
  <c r="H214" i="9"/>
  <c r="I214" i="9" s="1"/>
  <c r="H215" i="9"/>
  <c r="I215" i="9" s="1"/>
  <c r="H216" i="9"/>
  <c r="I216" i="9" s="1"/>
  <c r="H217" i="9"/>
  <c r="I217" i="9" s="1"/>
  <c r="H218" i="9"/>
  <c r="I218" i="9" s="1"/>
  <c r="H219" i="9"/>
  <c r="I219" i="9" s="1"/>
  <c r="H220" i="9"/>
  <c r="I220" i="9" s="1"/>
  <c r="H221" i="9"/>
  <c r="I221" i="9" s="1"/>
  <c r="H222" i="9"/>
  <c r="I222" i="9" s="1"/>
  <c r="H223" i="9"/>
  <c r="I223" i="9" s="1"/>
  <c r="H224" i="9"/>
  <c r="I224" i="9" s="1"/>
  <c r="H225" i="9"/>
  <c r="I225" i="9" s="1"/>
  <c r="H226" i="9"/>
  <c r="I226" i="9" s="1"/>
  <c r="H227" i="9"/>
  <c r="I227" i="9" s="1"/>
  <c r="H228" i="9"/>
  <c r="I228" i="9" s="1"/>
  <c r="H229" i="9"/>
  <c r="I229" i="9" s="1"/>
  <c r="H230" i="9"/>
  <c r="I230" i="9" s="1"/>
  <c r="H231" i="9"/>
  <c r="I231" i="9" s="1"/>
  <c r="H232" i="9"/>
  <c r="I232" i="9" s="1"/>
  <c r="H233" i="9"/>
  <c r="I233" i="9" s="1"/>
  <c r="H234" i="9"/>
  <c r="I234" i="9" s="1"/>
  <c r="H235" i="9"/>
  <c r="I235" i="9" s="1"/>
  <c r="H236" i="9"/>
  <c r="I236" i="9" s="1"/>
  <c r="H237" i="9"/>
  <c r="I237" i="9" s="1"/>
  <c r="H238" i="9"/>
  <c r="I238" i="9" s="1"/>
  <c r="H239" i="9"/>
  <c r="I239" i="9" s="1"/>
  <c r="H240" i="9"/>
  <c r="I240" i="9" s="1"/>
  <c r="H241" i="9"/>
  <c r="I241" i="9" s="1"/>
  <c r="H242" i="9"/>
  <c r="I242" i="9" s="1"/>
  <c r="H243" i="9"/>
  <c r="I243" i="9" s="1"/>
  <c r="H244" i="9"/>
  <c r="I244" i="9" s="1"/>
  <c r="H245" i="9"/>
  <c r="I245" i="9" s="1"/>
  <c r="H246" i="9"/>
  <c r="I246" i="9" s="1"/>
  <c r="H247" i="9"/>
  <c r="I247" i="9" s="1"/>
  <c r="H248" i="9"/>
  <c r="I248" i="9" s="1"/>
  <c r="H249" i="9"/>
  <c r="I249" i="9" s="1"/>
  <c r="H250" i="9"/>
  <c r="I250" i="9" s="1"/>
  <c r="H251" i="9"/>
  <c r="I251" i="9" s="1"/>
  <c r="H252" i="9"/>
  <c r="I252" i="9" s="1"/>
  <c r="H253" i="9"/>
  <c r="I253" i="9" s="1"/>
  <c r="H254" i="9"/>
  <c r="I254" i="9" s="1"/>
  <c r="H255" i="9"/>
  <c r="I255" i="9" s="1"/>
  <c r="H256" i="9"/>
  <c r="I256" i="9" s="1"/>
  <c r="H257" i="9"/>
  <c r="I257" i="9" s="1"/>
  <c r="H258" i="9"/>
  <c r="I258" i="9" s="1"/>
  <c r="H259" i="9"/>
  <c r="I259" i="9" s="1"/>
  <c r="H260" i="9"/>
  <c r="I260" i="9" s="1"/>
  <c r="H261" i="9"/>
  <c r="I261" i="9" s="1"/>
  <c r="H262" i="9"/>
  <c r="I262" i="9" s="1"/>
  <c r="H263" i="9"/>
  <c r="I263" i="9" s="1"/>
  <c r="H264" i="9"/>
  <c r="I264" i="9" s="1"/>
  <c r="H265" i="9"/>
  <c r="I265" i="9" s="1"/>
  <c r="H266" i="9"/>
  <c r="I266" i="9" s="1"/>
  <c r="H267" i="9"/>
  <c r="I267" i="9" s="1"/>
  <c r="H268" i="9"/>
  <c r="I268" i="9" s="1"/>
  <c r="H269" i="9"/>
  <c r="I269" i="9" s="1"/>
  <c r="H270" i="9"/>
  <c r="I270" i="9" s="1"/>
  <c r="H271" i="9"/>
  <c r="I271" i="9" s="1"/>
  <c r="H272" i="9"/>
  <c r="I272" i="9" s="1"/>
  <c r="H273" i="9"/>
  <c r="I273" i="9" s="1"/>
  <c r="H274" i="9"/>
  <c r="I274" i="9" s="1"/>
  <c r="H275" i="9"/>
  <c r="I275" i="9" s="1"/>
  <c r="H276" i="9"/>
  <c r="I276" i="9" s="1"/>
  <c r="H277" i="9"/>
  <c r="I277" i="9" s="1"/>
  <c r="H278" i="9"/>
  <c r="I278" i="9" s="1"/>
  <c r="H279" i="9"/>
  <c r="I279" i="9" s="1"/>
  <c r="H280" i="9"/>
  <c r="I280" i="9" s="1"/>
  <c r="H281" i="9"/>
  <c r="I281" i="9" s="1"/>
  <c r="H282" i="9"/>
  <c r="I282" i="9" s="1"/>
  <c r="H283" i="9"/>
  <c r="I283" i="9" s="1"/>
  <c r="H284" i="9"/>
  <c r="I284" i="9" s="1"/>
  <c r="H285" i="9"/>
  <c r="I285" i="9" s="1"/>
  <c r="H286" i="9"/>
  <c r="I286" i="9" s="1"/>
  <c r="H287" i="9"/>
  <c r="I287" i="9" s="1"/>
  <c r="H288" i="9"/>
  <c r="I288" i="9" s="1"/>
  <c r="H289" i="9"/>
  <c r="I289" i="9" s="1"/>
  <c r="H290" i="9"/>
  <c r="I290" i="9" s="1"/>
  <c r="H291" i="9"/>
  <c r="I291" i="9" s="1"/>
  <c r="H292" i="9"/>
  <c r="I292" i="9" s="1"/>
  <c r="H293" i="9"/>
  <c r="I293" i="9" s="1"/>
  <c r="H294" i="9"/>
  <c r="I294" i="9" s="1"/>
  <c r="H295" i="9"/>
  <c r="I295" i="9" s="1"/>
  <c r="H296" i="9"/>
  <c r="I296" i="9" s="1"/>
  <c r="H297" i="9"/>
  <c r="I297" i="9" s="1"/>
  <c r="H298" i="9"/>
  <c r="I298" i="9" s="1"/>
  <c r="H299" i="9"/>
  <c r="I299" i="9" s="1"/>
  <c r="H300" i="9"/>
  <c r="I300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D51" i="9" s="1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D121" i="9" s="1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D147" i="9" s="1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D179" i="9" s="1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204" i="9"/>
  <c r="D204" i="9" s="1"/>
  <c r="C205" i="9"/>
  <c r="D205" i="9" s="1"/>
  <c r="C206" i="9"/>
  <c r="D206" i="9" s="1"/>
  <c r="C207" i="9"/>
  <c r="D207" i="9" s="1"/>
  <c r="C208" i="9"/>
  <c r="D208" i="9" s="1"/>
  <c r="C209" i="9"/>
  <c r="D209" i="9" s="1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D215" i="9" s="1"/>
  <c r="C216" i="9"/>
  <c r="D216" i="9" s="1"/>
  <c r="C217" i="9"/>
  <c r="D217" i="9" s="1"/>
  <c r="C218" i="9"/>
  <c r="D218" i="9" s="1"/>
  <c r="C219" i="9"/>
  <c r="D219" i="9" s="1"/>
  <c r="C220" i="9"/>
  <c r="D220" i="9" s="1"/>
  <c r="C221" i="9"/>
  <c r="D221" i="9" s="1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D227" i="9" s="1"/>
  <c r="C228" i="9"/>
  <c r="D228" i="9" s="1"/>
  <c r="C229" i="9"/>
  <c r="D229" i="9" s="1"/>
  <c r="C230" i="9"/>
  <c r="D230" i="9" s="1"/>
  <c r="C231" i="9"/>
  <c r="D231" i="9" s="1"/>
  <c r="C232" i="9"/>
  <c r="D232" i="9" s="1"/>
  <c r="C233" i="9"/>
  <c r="D233" i="9" s="1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D239" i="9" s="1"/>
  <c r="C240" i="9"/>
  <c r="D240" i="9" s="1"/>
  <c r="C241" i="9"/>
  <c r="D241" i="9" s="1"/>
  <c r="C242" i="9"/>
  <c r="D242" i="9" s="1"/>
  <c r="C243" i="9"/>
  <c r="D243" i="9" s="1"/>
  <c r="C244" i="9"/>
  <c r="D244" i="9" s="1"/>
  <c r="C245" i="9"/>
  <c r="D245" i="9" s="1"/>
  <c r="C246" i="9"/>
  <c r="D246" i="9" s="1"/>
  <c r="C247" i="9"/>
  <c r="D247" i="9" s="1"/>
  <c r="C248" i="9"/>
  <c r="D248" i="9" s="1"/>
  <c r="C249" i="9"/>
  <c r="D249" i="9" s="1"/>
  <c r="C250" i="9"/>
  <c r="D250" i="9" s="1"/>
  <c r="C251" i="9"/>
  <c r="D251" i="9" s="1"/>
  <c r="C252" i="9"/>
  <c r="D252" i="9" s="1"/>
  <c r="C253" i="9"/>
  <c r="D253" i="9" s="1"/>
  <c r="C254" i="9"/>
  <c r="D254" i="9" s="1"/>
  <c r="C255" i="9"/>
  <c r="D255" i="9" s="1"/>
  <c r="C256" i="9"/>
  <c r="D256" i="9" s="1"/>
  <c r="C257" i="9"/>
  <c r="D257" i="9" s="1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D263" i="9" s="1"/>
  <c r="C264" i="9"/>
  <c r="D264" i="9" s="1"/>
  <c r="C265" i="9"/>
  <c r="D265" i="9" s="1"/>
  <c r="C266" i="9"/>
  <c r="D266" i="9" s="1"/>
  <c r="C267" i="9"/>
  <c r="D267" i="9" s="1"/>
  <c r="C268" i="9"/>
  <c r="D268" i="9" s="1"/>
  <c r="C269" i="9"/>
  <c r="D269" i="9" s="1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D275" i="9" s="1"/>
  <c r="C276" i="9"/>
  <c r="D276" i="9" s="1"/>
  <c r="C277" i="9"/>
  <c r="D277" i="9" s="1"/>
  <c r="C278" i="9"/>
  <c r="D278" i="9" s="1"/>
  <c r="C279" i="9"/>
  <c r="D279" i="9" s="1"/>
  <c r="C280" i="9"/>
  <c r="D280" i="9" s="1"/>
  <c r="C281" i="9"/>
  <c r="D281" i="9" s="1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D287" i="9" s="1"/>
  <c r="C288" i="9"/>
  <c r="D288" i="9" s="1"/>
  <c r="C289" i="9"/>
  <c r="D289" i="9" s="1"/>
  <c r="C290" i="9"/>
  <c r="D290" i="9" s="1"/>
  <c r="C291" i="9"/>
  <c r="D291" i="9" s="1"/>
  <c r="C292" i="9"/>
  <c r="D292" i="9" s="1"/>
  <c r="C293" i="9"/>
  <c r="D293" i="9" s="1"/>
  <c r="C294" i="9"/>
  <c r="D294" i="9" s="1"/>
  <c r="C295" i="9"/>
  <c r="D295" i="9" s="1"/>
  <c r="C296" i="9"/>
  <c r="D296" i="9" s="1"/>
  <c r="C297" i="9"/>
  <c r="D297" i="9" s="1"/>
  <c r="C298" i="9"/>
  <c r="D298" i="9" s="1"/>
  <c r="C299" i="9"/>
  <c r="D299" i="9" s="1"/>
  <c r="C300" i="9"/>
  <c r="D300" i="9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H220" i="8"/>
  <c r="I220" i="8" s="1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H294" i="8"/>
  <c r="I294" i="8" s="1"/>
  <c r="H295" i="8"/>
  <c r="I295" i="8" s="1"/>
  <c r="H296" i="8"/>
  <c r="I296" i="8" s="1"/>
  <c r="H297" i="8"/>
  <c r="I297" i="8" s="1"/>
  <c r="H298" i="8"/>
  <c r="I298" i="8" s="1"/>
  <c r="H299" i="8"/>
  <c r="I299" i="8" s="1"/>
  <c r="H300" i="8"/>
  <c r="I300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 s="1"/>
  <c r="H157" i="7"/>
  <c r="I157" i="7" s="1"/>
  <c r="H158" i="7"/>
  <c r="I158" i="7" s="1"/>
  <c r="H159" i="7"/>
  <c r="I159" i="7" s="1"/>
  <c r="H160" i="7"/>
  <c r="I160" i="7" s="1"/>
  <c r="H161" i="7"/>
  <c r="I161" i="7" s="1"/>
  <c r="H162" i="7"/>
  <c r="I162" i="7" s="1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 s="1"/>
  <c r="H183" i="7"/>
  <c r="I183" i="7" s="1"/>
  <c r="H184" i="7"/>
  <c r="I184" i="7" s="1"/>
  <c r="H185" i="7"/>
  <c r="I185" i="7" s="1"/>
  <c r="H186" i="7"/>
  <c r="I186" i="7" s="1"/>
  <c r="H187" i="7"/>
  <c r="I187" i="7" s="1"/>
  <c r="H188" i="7"/>
  <c r="I188" i="7" s="1"/>
  <c r="H189" i="7"/>
  <c r="I189" i="7" s="1"/>
  <c r="H190" i="7"/>
  <c r="I190" i="7" s="1"/>
  <c r="H191" i="7"/>
  <c r="I191" i="7" s="1"/>
  <c r="H192" i="7"/>
  <c r="I192" i="7" s="1"/>
  <c r="H193" i="7"/>
  <c r="I193" i="7" s="1"/>
  <c r="H194" i="7"/>
  <c r="I194" i="7" s="1"/>
  <c r="H195" i="7"/>
  <c r="I195" i="7" s="1"/>
  <c r="H196" i="7"/>
  <c r="I196" i="7" s="1"/>
  <c r="H197" i="7"/>
  <c r="I197" i="7" s="1"/>
  <c r="H198" i="7"/>
  <c r="I198" i="7" s="1"/>
  <c r="H199" i="7"/>
  <c r="I199" i="7" s="1"/>
  <c r="H200" i="7"/>
  <c r="I200" i="7" s="1"/>
  <c r="H201" i="7"/>
  <c r="I201" i="7" s="1"/>
  <c r="H202" i="7"/>
  <c r="I202" i="7" s="1"/>
  <c r="H203" i="7"/>
  <c r="I203" i="7" s="1"/>
  <c r="H204" i="7"/>
  <c r="I204" i="7" s="1"/>
  <c r="H205" i="7"/>
  <c r="I205" i="7" s="1"/>
  <c r="H206" i="7"/>
  <c r="I206" i="7" s="1"/>
  <c r="H207" i="7"/>
  <c r="I207" i="7" s="1"/>
  <c r="H208" i="7"/>
  <c r="I208" i="7" s="1"/>
  <c r="H209" i="7"/>
  <c r="I209" i="7" s="1"/>
  <c r="H210" i="7"/>
  <c r="I210" i="7" s="1"/>
  <c r="H211" i="7"/>
  <c r="I211" i="7" s="1"/>
  <c r="H212" i="7"/>
  <c r="I212" i="7" s="1"/>
  <c r="H213" i="7"/>
  <c r="I213" i="7" s="1"/>
  <c r="H214" i="7"/>
  <c r="I214" i="7" s="1"/>
  <c r="H215" i="7"/>
  <c r="I215" i="7" s="1"/>
  <c r="H216" i="7"/>
  <c r="I216" i="7" s="1"/>
  <c r="H217" i="7"/>
  <c r="I217" i="7" s="1"/>
  <c r="H218" i="7"/>
  <c r="I218" i="7" s="1"/>
  <c r="H219" i="7"/>
  <c r="I219" i="7" s="1"/>
  <c r="H220" i="7"/>
  <c r="I220" i="7" s="1"/>
  <c r="H221" i="7"/>
  <c r="I221" i="7" s="1"/>
  <c r="H222" i="7"/>
  <c r="I222" i="7" s="1"/>
  <c r="H223" i="7"/>
  <c r="I223" i="7" s="1"/>
  <c r="H224" i="7"/>
  <c r="I224" i="7" s="1"/>
  <c r="H225" i="7"/>
  <c r="I225" i="7" s="1"/>
  <c r="H226" i="7"/>
  <c r="I226" i="7" s="1"/>
  <c r="H227" i="7"/>
  <c r="I227" i="7" s="1"/>
  <c r="H228" i="7"/>
  <c r="I228" i="7" s="1"/>
  <c r="H229" i="7"/>
  <c r="I229" i="7" s="1"/>
  <c r="H230" i="7"/>
  <c r="I230" i="7" s="1"/>
  <c r="H231" i="7"/>
  <c r="I231" i="7" s="1"/>
  <c r="H232" i="7"/>
  <c r="I232" i="7" s="1"/>
  <c r="H233" i="7"/>
  <c r="I233" i="7" s="1"/>
  <c r="H234" i="7"/>
  <c r="I234" i="7" s="1"/>
  <c r="H235" i="7"/>
  <c r="I235" i="7" s="1"/>
  <c r="H236" i="7"/>
  <c r="I236" i="7" s="1"/>
  <c r="H237" i="7"/>
  <c r="I237" i="7" s="1"/>
  <c r="H238" i="7"/>
  <c r="I238" i="7" s="1"/>
  <c r="H239" i="7"/>
  <c r="I239" i="7" s="1"/>
  <c r="H240" i="7"/>
  <c r="I240" i="7" s="1"/>
  <c r="H241" i="7"/>
  <c r="I241" i="7" s="1"/>
  <c r="H242" i="7"/>
  <c r="I242" i="7" s="1"/>
  <c r="H243" i="7"/>
  <c r="I243" i="7" s="1"/>
  <c r="H244" i="7"/>
  <c r="I244" i="7" s="1"/>
  <c r="H245" i="7"/>
  <c r="I245" i="7" s="1"/>
  <c r="H246" i="7"/>
  <c r="I246" i="7" s="1"/>
  <c r="H247" i="7"/>
  <c r="I247" i="7" s="1"/>
  <c r="H248" i="7"/>
  <c r="I248" i="7" s="1"/>
  <c r="H249" i="7"/>
  <c r="I249" i="7" s="1"/>
  <c r="H250" i="7"/>
  <c r="I250" i="7" s="1"/>
  <c r="H251" i="7"/>
  <c r="I251" i="7" s="1"/>
  <c r="H252" i="7"/>
  <c r="I252" i="7" s="1"/>
  <c r="H253" i="7"/>
  <c r="I253" i="7" s="1"/>
  <c r="H254" i="7"/>
  <c r="I254" i="7" s="1"/>
  <c r="H255" i="7"/>
  <c r="I255" i="7" s="1"/>
  <c r="H256" i="7"/>
  <c r="I256" i="7" s="1"/>
  <c r="H257" i="7"/>
  <c r="I257" i="7" s="1"/>
  <c r="H258" i="7"/>
  <c r="I258" i="7" s="1"/>
  <c r="H259" i="7"/>
  <c r="I259" i="7" s="1"/>
  <c r="H260" i="7"/>
  <c r="I260" i="7" s="1"/>
  <c r="H261" i="7"/>
  <c r="I261" i="7" s="1"/>
  <c r="H262" i="7"/>
  <c r="I262" i="7" s="1"/>
  <c r="H263" i="7"/>
  <c r="I263" i="7" s="1"/>
  <c r="H264" i="7"/>
  <c r="I264" i="7" s="1"/>
  <c r="H265" i="7"/>
  <c r="I265" i="7" s="1"/>
  <c r="H266" i="7"/>
  <c r="I266" i="7" s="1"/>
  <c r="H267" i="7"/>
  <c r="I267" i="7" s="1"/>
  <c r="H268" i="7"/>
  <c r="I268" i="7" s="1"/>
  <c r="H269" i="7"/>
  <c r="I269" i="7" s="1"/>
  <c r="H270" i="7"/>
  <c r="I270" i="7" s="1"/>
  <c r="H271" i="7"/>
  <c r="I271" i="7" s="1"/>
  <c r="H272" i="7"/>
  <c r="I272" i="7" s="1"/>
  <c r="H273" i="7"/>
  <c r="I273" i="7" s="1"/>
  <c r="H274" i="7"/>
  <c r="I274" i="7" s="1"/>
  <c r="H275" i="7"/>
  <c r="I275" i="7" s="1"/>
  <c r="H276" i="7"/>
  <c r="I276" i="7" s="1"/>
  <c r="H277" i="7"/>
  <c r="I277" i="7" s="1"/>
  <c r="H278" i="7"/>
  <c r="I278" i="7" s="1"/>
  <c r="H279" i="7"/>
  <c r="I279" i="7" s="1"/>
  <c r="H280" i="7"/>
  <c r="I280" i="7" s="1"/>
  <c r="H281" i="7"/>
  <c r="I281" i="7" s="1"/>
  <c r="H282" i="7"/>
  <c r="I282" i="7" s="1"/>
  <c r="H283" i="7"/>
  <c r="I283" i="7" s="1"/>
  <c r="H284" i="7"/>
  <c r="I284" i="7" s="1"/>
  <c r="H285" i="7"/>
  <c r="I285" i="7" s="1"/>
  <c r="H286" i="7"/>
  <c r="I286" i="7" s="1"/>
  <c r="H287" i="7"/>
  <c r="I287" i="7" s="1"/>
  <c r="H288" i="7"/>
  <c r="I288" i="7" s="1"/>
  <c r="H289" i="7"/>
  <c r="I289" i="7" s="1"/>
  <c r="H290" i="7"/>
  <c r="I290" i="7" s="1"/>
  <c r="H291" i="7"/>
  <c r="I291" i="7" s="1"/>
  <c r="H292" i="7"/>
  <c r="I292" i="7" s="1"/>
  <c r="H293" i="7"/>
  <c r="I293" i="7" s="1"/>
  <c r="H294" i="7"/>
  <c r="I294" i="7" s="1"/>
  <c r="H295" i="7"/>
  <c r="I295" i="7" s="1"/>
  <c r="H296" i="7"/>
  <c r="I296" i="7" s="1"/>
  <c r="H297" i="7"/>
  <c r="I297" i="7" s="1"/>
  <c r="H298" i="7"/>
  <c r="I298" i="7" s="1"/>
  <c r="H299" i="7"/>
  <c r="I299" i="7" s="1"/>
  <c r="H300" i="7"/>
  <c r="I300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277" i="6"/>
  <c r="I277" i="6" s="1"/>
  <c r="H278" i="6"/>
  <c r="I278" i="6" s="1"/>
  <c r="H279" i="6"/>
  <c r="I279" i="6" s="1"/>
  <c r="H280" i="6"/>
  <c r="I280" i="6" s="1"/>
  <c r="H281" i="6"/>
  <c r="I281" i="6" s="1"/>
  <c r="H282" i="6"/>
  <c r="I282" i="6" s="1"/>
  <c r="H283" i="6"/>
  <c r="I283" i="6" s="1"/>
  <c r="H284" i="6"/>
  <c r="I284" i="6" s="1"/>
  <c r="H285" i="6"/>
  <c r="I285" i="6" s="1"/>
  <c r="H286" i="6"/>
  <c r="I286" i="6" s="1"/>
  <c r="H287" i="6"/>
  <c r="I287" i="6" s="1"/>
  <c r="H288" i="6"/>
  <c r="I288" i="6" s="1"/>
  <c r="H289" i="6"/>
  <c r="I289" i="6" s="1"/>
  <c r="H290" i="6"/>
  <c r="I290" i="6" s="1"/>
  <c r="H291" i="6"/>
  <c r="I291" i="6" s="1"/>
  <c r="H292" i="6"/>
  <c r="I292" i="6" s="1"/>
  <c r="H293" i="6"/>
  <c r="I293" i="6" s="1"/>
  <c r="H294" i="6"/>
  <c r="I294" i="6" s="1"/>
  <c r="H295" i="6"/>
  <c r="I295" i="6" s="1"/>
  <c r="H296" i="6"/>
  <c r="I296" i="6" s="1"/>
  <c r="H297" i="6"/>
  <c r="I297" i="6" s="1"/>
  <c r="H298" i="6"/>
  <c r="I298" i="6" s="1"/>
  <c r="H299" i="6"/>
  <c r="I299" i="6" s="1"/>
  <c r="H300" i="6"/>
  <c r="I300" i="6" s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D181" i="6" s="1"/>
  <c r="C182" i="6"/>
  <c r="D182" i="6" s="1"/>
  <c r="C183" i="6"/>
  <c r="D183" i="6" s="1"/>
  <c r="C184" i="6"/>
  <c r="D184" i="6" s="1"/>
  <c r="C185" i="6"/>
  <c r="C186" i="6"/>
  <c r="D186" i="6" s="1"/>
  <c r="C187" i="6"/>
  <c r="C188" i="6"/>
  <c r="D188" i="6" s="1"/>
  <c r="C189" i="6"/>
  <c r="C190" i="6"/>
  <c r="D190" i="6" s="1"/>
  <c r="C191" i="6"/>
  <c r="D191" i="6" s="1"/>
  <c r="C192" i="6"/>
  <c r="D192" i="6" s="1"/>
  <c r="C193" i="6"/>
  <c r="C194" i="6"/>
  <c r="D194" i="6" s="1"/>
  <c r="C195" i="6"/>
  <c r="C196" i="6"/>
  <c r="D196" i="6" s="1"/>
  <c r="C197" i="6"/>
  <c r="C198" i="6"/>
  <c r="D198" i="6" s="1"/>
  <c r="C199" i="6"/>
  <c r="D199" i="6" s="1"/>
  <c r="C200" i="6"/>
  <c r="D200" i="6" s="1"/>
  <c r="C201" i="6"/>
  <c r="C202" i="6"/>
  <c r="D202" i="6" s="1"/>
  <c r="C203" i="6"/>
  <c r="C204" i="6"/>
  <c r="D204" i="6" s="1"/>
  <c r="C205" i="6"/>
  <c r="C206" i="6"/>
  <c r="D206" i="6" s="1"/>
  <c r="C207" i="6"/>
  <c r="D207" i="6" s="1"/>
  <c r="C208" i="6"/>
  <c r="D208" i="6" s="1"/>
  <c r="C209" i="6"/>
  <c r="C210" i="6"/>
  <c r="D210" i="6" s="1"/>
  <c r="C211" i="6"/>
  <c r="C212" i="6"/>
  <c r="D212" i="6" s="1"/>
  <c r="C213" i="6"/>
  <c r="C214" i="6"/>
  <c r="D214" i="6" s="1"/>
  <c r="C215" i="6"/>
  <c r="D215" i="6" s="1"/>
  <c r="C216" i="6"/>
  <c r="D216" i="6" s="1"/>
  <c r="C217" i="6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5" i="6"/>
  <c r="D187" i="6"/>
  <c r="D189" i="6"/>
  <c r="D193" i="6"/>
  <c r="D195" i="6"/>
  <c r="D197" i="6"/>
  <c r="D201" i="6"/>
  <c r="D203" i="6"/>
  <c r="D205" i="6"/>
  <c r="D209" i="6"/>
  <c r="D211" i="6"/>
  <c r="D213" i="6"/>
  <c r="D217" i="6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H10" i="15"/>
  <c r="I10" i="15" s="1"/>
  <c r="H11" i="15"/>
  <c r="I11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I17" i="15" s="1"/>
  <c r="H18" i="15"/>
  <c r="I18" i="15" s="1"/>
  <c r="H19" i="15"/>
  <c r="I19" i="15" s="1"/>
  <c r="H20" i="15"/>
  <c r="I20" i="15" s="1"/>
  <c r="H21" i="15"/>
  <c r="I21" i="15" s="1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33" i="15"/>
  <c r="I33" i="15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41" i="15"/>
  <c r="I41" i="15" s="1"/>
  <c r="H42" i="15"/>
  <c r="I42" i="15" s="1"/>
  <c r="H43" i="15"/>
  <c r="I43" i="15" s="1"/>
  <c r="H44" i="15"/>
  <c r="I44" i="15" s="1"/>
  <c r="H45" i="15"/>
  <c r="I45" i="15" s="1"/>
  <c r="H46" i="15"/>
  <c r="I46" i="15" s="1"/>
  <c r="H47" i="15"/>
  <c r="I47" i="15" s="1"/>
  <c r="H48" i="15"/>
  <c r="I48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I61" i="15" s="1"/>
  <c r="H62" i="15"/>
  <c r="I62" i="15" s="1"/>
  <c r="H63" i="15"/>
  <c r="I63" i="15" s="1"/>
  <c r="H64" i="15"/>
  <c r="I64" i="15" s="1"/>
  <c r="H65" i="15"/>
  <c r="I65" i="15" s="1"/>
  <c r="H66" i="15"/>
  <c r="I66" i="15" s="1"/>
  <c r="H67" i="15"/>
  <c r="I67" i="15" s="1"/>
  <c r="H68" i="15"/>
  <c r="I68" i="15" s="1"/>
  <c r="H69" i="15"/>
  <c r="I69" i="15" s="1"/>
  <c r="H70" i="15"/>
  <c r="I70" i="15" s="1"/>
  <c r="H71" i="15"/>
  <c r="I71" i="15" s="1"/>
  <c r="H72" i="15"/>
  <c r="I72" i="15" s="1"/>
  <c r="H73" i="15"/>
  <c r="I73" i="15" s="1"/>
  <c r="H74" i="15"/>
  <c r="I74" i="15" s="1"/>
  <c r="H75" i="15"/>
  <c r="I75" i="15" s="1"/>
  <c r="H76" i="15"/>
  <c r="I76" i="15" s="1"/>
  <c r="H77" i="15"/>
  <c r="I77" i="15" s="1"/>
  <c r="H78" i="15"/>
  <c r="I78" i="15" s="1"/>
  <c r="H79" i="15"/>
  <c r="I79" i="15" s="1"/>
  <c r="H80" i="15"/>
  <c r="I80" i="15" s="1"/>
  <c r="H81" i="15"/>
  <c r="I81" i="15" s="1"/>
  <c r="H82" i="15"/>
  <c r="I82" i="15" s="1"/>
  <c r="H83" i="15"/>
  <c r="I83" i="15" s="1"/>
  <c r="H84" i="15"/>
  <c r="I84" i="15" s="1"/>
  <c r="H85" i="15"/>
  <c r="I85" i="15" s="1"/>
  <c r="H86" i="15"/>
  <c r="I86" i="15" s="1"/>
  <c r="H87" i="15"/>
  <c r="I87" i="15" s="1"/>
  <c r="H88" i="15"/>
  <c r="I88" i="15" s="1"/>
  <c r="H89" i="15"/>
  <c r="I89" i="15" s="1"/>
  <c r="H90" i="15"/>
  <c r="I90" i="15" s="1"/>
  <c r="H91" i="15"/>
  <c r="I91" i="15" s="1"/>
  <c r="H92" i="15"/>
  <c r="I92" i="15" s="1"/>
  <c r="H93" i="15"/>
  <c r="I93" i="15" s="1"/>
  <c r="H94" i="15"/>
  <c r="I94" i="15" s="1"/>
  <c r="H95" i="15"/>
  <c r="I95" i="15" s="1"/>
  <c r="H96" i="15"/>
  <c r="I96" i="15" s="1"/>
  <c r="H97" i="15"/>
  <c r="I97" i="15" s="1"/>
  <c r="H98" i="15"/>
  <c r="I98" i="15" s="1"/>
  <c r="H99" i="15"/>
  <c r="I99" i="15" s="1"/>
  <c r="H100" i="15"/>
  <c r="I100" i="15" s="1"/>
  <c r="H101" i="15"/>
  <c r="I101" i="15" s="1"/>
  <c r="H102" i="15"/>
  <c r="I102" i="15" s="1"/>
  <c r="H103" i="15"/>
  <c r="I103" i="15" s="1"/>
  <c r="H104" i="15"/>
  <c r="I104" i="15" s="1"/>
  <c r="H105" i="15"/>
  <c r="I105" i="15" s="1"/>
  <c r="H106" i="15"/>
  <c r="I106" i="15" s="1"/>
  <c r="H107" i="15"/>
  <c r="I107" i="15" s="1"/>
  <c r="H108" i="15"/>
  <c r="I108" i="15" s="1"/>
  <c r="H109" i="15"/>
  <c r="I109" i="15" s="1"/>
  <c r="H110" i="15"/>
  <c r="I110" i="15" s="1"/>
  <c r="H111" i="15"/>
  <c r="I111" i="15" s="1"/>
  <c r="H112" i="15"/>
  <c r="I112" i="15" s="1"/>
  <c r="H113" i="15"/>
  <c r="I113" i="15" s="1"/>
  <c r="H114" i="15"/>
  <c r="I114" i="15" s="1"/>
  <c r="H115" i="15"/>
  <c r="I115" i="15" s="1"/>
  <c r="H116" i="15"/>
  <c r="I116" i="15" s="1"/>
  <c r="H117" i="15"/>
  <c r="I117" i="15" s="1"/>
  <c r="H118" i="15"/>
  <c r="I118" i="15" s="1"/>
  <c r="H119" i="15"/>
  <c r="I119" i="15" s="1"/>
  <c r="H120" i="15"/>
  <c r="I120" i="15" s="1"/>
  <c r="H121" i="15"/>
  <c r="I121" i="15" s="1"/>
  <c r="H122" i="15"/>
  <c r="I122" i="15" s="1"/>
  <c r="H123" i="15"/>
  <c r="I123" i="15" s="1"/>
  <c r="H124" i="15"/>
  <c r="I124" i="15" s="1"/>
  <c r="H125" i="15"/>
  <c r="I125" i="15" s="1"/>
  <c r="H126" i="15"/>
  <c r="I126" i="15" s="1"/>
  <c r="H127" i="15"/>
  <c r="I127" i="15" s="1"/>
  <c r="H128" i="15"/>
  <c r="I128" i="15" s="1"/>
  <c r="H129" i="15"/>
  <c r="I129" i="15" s="1"/>
  <c r="H130" i="15"/>
  <c r="I130" i="15" s="1"/>
  <c r="H131" i="15"/>
  <c r="I131" i="15" s="1"/>
  <c r="H132" i="15"/>
  <c r="I132" i="15" s="1"/>
  <c r="H133" i="15"/>
  <c r="I133" i="15" s="1"/>
  <c r="H134" i="15"/>
  <c r="I134" i="15" s="1"/>
  <c r="H135" i="15"/>
  <c r="I135" i="15" s="1"/>
  <c r="H136" i="15"/>
  <c r="I136" i="15" s="1"/>
  <c r="H137" i="15"/>
  <c r="I137" i="15" s="1"/>
  <c r="H138" i="15"/>
  <c r="I138" i="15" s="1"/>
  <c r="H139" i="15"/>
  <c r="I139" i="15" s="1"/>
  <c r="H140" i="15"/>
  <c r="I140" i="15" s="1"/>
  <c r="H141" i="15"/>
  <c r="I141" i="15" s="1"/>
  <c r="H142" i="15"/>
  <c r="I142" i="15" s="1"/>
  <c r="H143" i="15"/>
  <c r="I143" i="15" s="1"/>
  <c r="H144" i="15"/>
  <c r="I144" i="15" s="1"/>
  <c r="H145" i="15"/>
  <c r="I145" i="15" s="1"/>
  <c r="H146" i="15"/>
  <c r="I146" i="15" s="1"/>
  <c r="H147" i="15"/>
  <c r="I147" i="15" s="1"/>
  <c r="H148" i="15"/>
  <c r="I148" i="15" s="1"/>
  <c r="H149" i="15"/>
  <c r="I149" i="15" s="1"/>
  <c r="H150" i="15"/>
  <c r="I150" i="15" s="1"/>
  <c r="H151" i="15"/>
  <c r="I151" i="15" s="1"/>
  <c r="H152" i="15"/>
  <c r="I152" i="15" s="1"/>
  <c r="H153" i="15"/>
  <c r="I153" i="15" s="1"/>
  <c r="H154" i="15"/>
  <c r="I154" i="15" s="1"/>
  <c r="H155" i="15"/>
  <c r="I155" i="15" s="1"/>
  <c r="H156" i="15"/>
  <c r="I156" i="15" s="1"/>
  <c r="H157" i="15"/>
  <c r="I157" i="15" s="1"/>
  <c r="H158" i="15"/>
  <c r="I158" i="15" s="1"/>
  <c r="H159" i="15"/>
  <c r="I159" i="15" s="1"/>
  <c r="H160" i="15"/>
  <c r="I160" i="15" s="1"/>
  <c r="H161" i="15"/>
  <c r="I161" i="15" s="1"/>
  <c r="H162" i="15"/>
  <c r="I162" i="15" s="1"/>
  <c r="H163" i="15"/>
  <c r="I163" i="15" s="1"/>
  <c r="H164" i="15"/>
  <c r="I164" i="15" s="1"/>
  <c r="H165" i="15"/>
  <c r="I165" i="15" s="1"/>
  <c r="H166" i="15"/>
  <c r="I166" i="15" s="1"/>
  <c r="H167" i="15"/>
  <c r="I167" i="15" s="1"/>
  <c r="H168" i="15"/>
  <c r="I168" i="15" s="1"/>
  <c r="H169" i="15"/>
  <c r="I169" i="15" s="1"/>
  <c r="H170" i="15"/>
  <c r="I170" i="15" s="1"/>
  <c r="H171" i="15"/>
  <c r="I171" i="15" s="1"/>
  <c r="H172" i="15"/>
  <c r="I172" i="15" s="1"/>
  <c r="H173" i="15"/>
  <c r="I173" i="15" s="1"/>
  <c r="H174" i="15"/>
  <c r="I174" i="15" s="1"/>
  <c r="H175" i="15"/>
  <c r="I175" i="15" s="1"/>
  <c r="H176" i="15"/>
  <c r="I176" i="15" s="1"/>
  <c r="H177" i="15"/>
  <c r="I177" i="15" s="1"/>
  <c r="H178" i="15"/>
  <c r="I178" i="15" s="1"/>
  <c r="H179" i="15"/>
  <c r="I179" i="15" s="1"/>
  <c r="H180" i="15"/>
  <c r="I180" i="15" s="1"/>
  <c r="H181" i="15"/>
  <c r="I181" i="15" s="1"/>
  <c r="H182" i="15"/>
  <c r="I182" i="15" s="1"/>
  <c r="H183" i="15"/>
  <c r="I183" i="15" s="1"/>
  <c r="H184" i="15"/>
  <c r="I184" i="15" s="1"/>
  <c r="H185" i="15"/>
  <c r="I185" i="15" s="1"/>
  <c r="H186" i="15"/>
  <c r="I186" i="15" s="1"/>
  <c r="H187" i="15"/>
  <c r="I187" i="15" s="1"/>
  <c r="H188" i="15"/>
  <c r="I188" i="15" s="1"/>
  <c r="H189" i="15"/>
  <c r="I189" i="15" s="1"/>
  <c r="H190" i="15"/>
  <c r="I190" i="15" s="1"/>
  <c r="H191" i="15"/>
  <c r="I191" i="15" s="1"/>
  <c r="H192" i="15"/>
  <c r="I192" i="15" s="1"/>
  <c r="H193" i="15"/>
  <c r="I193" i="15" s="1"/>
  <c r="H194" i="15"/>
  <c r="I194" i="15" s="1"/>
  <c r="H195" i="15"/>
  <c r="I195" i="15" s="1"/>
  <c r="H196" i="15"/>
  <c r="I196" i="15" s="1"/>
  <c r="H197" i="15"/>
  <c r="I197" i="15" s="1"/>
  <c r="H198" i="15"/>
  <c r="I198" i="15" s="1"/>
  <c r="H199" i="15"/>
  <c r="I199" i="15" s="1"/>
  <c r="H200" i="15"/>
  <c r="I200" i="15" s="1"/>
  <c r="H201" i="15"/>
  <c r="I201" i="15" s="1"/>
  <c r="H202" i="15"/>
  <c r="I202" i="15" s="1"/>
  <c r="H203" i="15"/>
  <c r="I203" i="15" s="1"/>
  <c r="H204" i="15"/>
  <c r="I204" i="15" s="1"/>
  <c r="H205" i="15"/>
  <c r="I205" i="15" s="1"/>
  <c r="H206" i="15"/>
  <c r="I206" i="15" s="1"/>
  <c r="H207" i="15"/>
  <c r="I207" i="15" s="1"/>
  <c r="H208" i="15"/>
  <c r="I208" i="15" s="1"/>
  <c r="H209" i="15"/>
  <c r="I209" i="15" s="1"/>
  <c r="H210" i="15"/>
  <c r="I210" i="15" s="1"/>
  <c r="H211" i="15"/>
  <c r="I211" i="15" s="1"/>
  <c r="H212" i="15"/>
  <c r="I212" i="15" s="1"/>
  <c r="H213" i="15"/>
  <c r="I213" i="15" s="1"/>
  <c r="H214" i="15"/>
  <c r="I214" i="15" s="1"/>
  <c r="H215" i="15"/>
  <c r="I215" i="15" s="1"/>
  <c r="H216" i="15"/>
  <c r="I216" i="15" s="1"/>
  <c r="H217" i="15"/>
  <c r="I217" i="15" s="1"/>
  <c r="H218" i="15"/>
  <c r="I218" i="15" s="1"/>
  <c r="H219" i="15"/>
  <c r="I219" i="15" s="1"/>
  <c r="H220" i="15"/>
  <c r="I220" i="15" s="1"/>
  <c r="H221" i="15"/>
  <c r="I221" i="15" s="1"/>
  <c r="H222" i="15"/>
  <c r="I222" i="15" s="1"/>
  <c r="H223" i="15"/>
  <c r="I223" i="15" s="1"/>
  <c r="H224" i="15"/>
  <c r="I224" i="15" s="1"/>
  <c r="H225" i="15"/>
  <c r="I225" i="15" s="1"/>
  <c r="H226" i="15"/>
  <c r="I226" i="15" s="1"/>
  <c r="H227" i="15"/>
  <c r="I227" i="15" s="1"/>
  <c r="H228" i="15"/>
  <c r="I228" i="15" s="1"/>
  <c r="H229" i="15"/>
  <c r="I229" i="15" s="1"/>
  <c r="H230" i="15"/>
  <c r="I230" i="15" s="1"/>
  <c r="H231" i="15"/>
  <c r="I231" i="15" s="1"/>
  <c r="H232" i="15"/>
  <c r="I232" i="15" s="1"/>
  <c r="H233" i="15"/>
  <c r="I233" i="15" s="1"/>
  <c r="H234" i="15"/>
  <c r="I234" i="15" s="1"/>
  <c r="H235" i="15"/>
  <c r="I235" i="15" s="1"/>
  <c r="H236" i="15"/>
  <c r="I236" i="15" s="1"/>
  <c r="H237" i="15"/>
  <c r="I237" i="15" s="1"/>
  <c r="H238" i="15"/>
  <c r="I238" i="15" s="1"/>
  <c r="H239" i="15"/>
  <c r="I239" i="15" s="1"/>
  <c r="H240" i="15"/>
  <c r="I240" i="15" s="1"/>
  <c r="H241" i="15"/>
  <c r="I241" i="15" s="1"/>
  <c r="H242" i="15"/>
  <c r="I242" i="15" s="1"/>
  <c r="H243" i="15"/>
  <c r="I243" i="15" s="1"/>
  <c r="H244" i="15"/>
  <c r="I244" i="15" s="1"/>
  <c r="H245" i="15"/>
  <c r="I245" i="15" s="1"/>
  <c r="H246" i="15"/>
  <c r="I246" i="15" s="1"/>
  <c r="H247" i="15"/>
  <c r="I247" i="15" s="1"/>
  <c r="H248" i="15"/>
  <c r="I248" i="15" s="1"/>
  <c r="H249" i="15"/>
  <c r="I249" i="15" s="1"/>
  <c r="H250" i="15"/>
  <c r="I250" i="15" s="1"/>
  <c r="H251" i="15"/>
  <c r="I251" i="15" s="1"/>
  <c r="H252" i="15"/>
  <c r="I252" i="15" s="1"/>
  <c r="H253" i="15"/>
  <c r="I253" i="15" s="1"/>
  <c r="H254" i="15"/>
  <c r="I254" i="15" s="1"/>
  <c r="H255" i="15"/>
  <c r="I255" i="15" s="1"/>
  <c r="H256" i="15"/>
  <c r="I256" i="15" s="1"/>
  <c r="H257" i="15"/>
  <c r="I257" i="15" s="1"/>
  <c r="H258" i="15"/>
  <c r="I258" i="15" s="1"/>
  <c r="H259" i="15"/>
  <c r="I259" i="15" s="1"/>
  <c r="H260" i="15"/>
  <c r="I260" i="15" s="1"/>
  <c r="H261" i="15"/>
  <c r="I261" i="15" s="1"/>
  <c r="H262" i="15"/>
  <c r="I262" i="15" s="1"/>
  <c r="H263" i="15"/>
  <c r="I263" i="15" s="1"/>
  <c r="H264" i="15"/>
  <c r="I264" i="15" s="1"/>
  <c r="H265" i="15"/>
  <c r="I265" i="15" s="1"/>
  <c r="H266" i="15"/>
  <c r="I266" i="15" s="1"/>
  <c r="H267" i="15"/>
  <c r="I267" i="15" s="1"/>
  <c r="H268" i="15"/>
  <c r="I268" i="15" s="1"/>
  <c r="H269" i="15"/>
  <c r="I269" i="15" s="1"/>
  <c r="H270" i="15"/>
  <c r="I270" i="15" s="1"/>
  <c r="H271" i="15"/>
  <c r="I271" i="15" s="1"/>
  <c r="H272" i="15"/>
  <c r="I272" i="15" s="1"/>
  <c r="H273" i="15"/>
  <c r="I273" i="15" s="1"/>
  <c r="H274" i="15"/>
  <c r="I274" i="15" s="1"/>
  <c r="H275" i="15"/>
  <c r="I275" i="15" s="1"/>
  <c r="H276" i="15"/>
  <c r="I276" i="15" s="1"/>
  <c r="H277" i="15"/>
  <c r="I277" i="15" s="1"/>
  <c r="H278" i="15"/>
  <c r="I278" i="15" s="1"/>
  <c r="H279" i="15"/>
  <c r="I279" i="15" s="1"/>
  <c r="H280" i="15"/>
  <c r="I280" i="15" s="1"/>
  <c r="H281" i="15"/>
  <c r="I281" i="15" s="1"/>
  <c r="H282" i="15"/>
  <c r="I282" i="15" s="1"/>
  <c r="H283" i="15"/>
  <c r="I283" i="15" s="1"/>
  <c r="H284" i="15"/>
  <c r="I284" i="15" s="1"/>
  <c r="H285" i="15"/>
  <c r="I285" i="15" s="1"/>
  <c r="H286" i="15"/>
  <c r="I286" i="15" s="1"/>
  <c r="H287" i="15"/>
  <c r="I287" i="15" s="1"/>
  <c r="H288" i="15"/>
  <c r="I288" i="15" s="1"/>
  <c r="H289" i="15"/>
  <c r="I289" i="15" s="1"/>
  <c r="H290" i="15"/>
  <c r="I290" i="15" s="1"/>
  <c r="H291" i="15"/>
  <c r="I291" i="15" s="1"/>
  <c r="H292" i="15"/>
  <c r="I292" i="15" s="1"/>
  <c r="H293" i="15"/>
  <c r="I293" i="15" s="1"/>
  <c r="H294" i="15"/>
  <c r="I294" i="15" s="1"/>
  <c r="H295" i="15"/>
  <c r="I295" i="15" s="1"/>
  <c r="H296" i="15"/>
  <c r="I296" i="15" s="1"/>
  <c r="H297" i="15"/>
  <c r="I297" i="15" s="1"/>
  <c r="H298" i="15"/>
  <c r="I298" i="15" s="1"/>
  <c r="H299" i="15"/>
  <c r="I299" i="15" s="1"/>
  <c r="H300" i="15"/>
  <c r="I300" i="15" s="1"/>
  <c r="H301" i="15"/>
  <c r="I301" i="15" s="1"/>
  <c r="F4" i="2"/>
  <c r="H13" i="11" s="1"/>
  <c r="I13" i="11" s="1"/>
  <c r="H9" i="13"/>
  <c r="I9" i="13" s="1"/>
  <c r="H5" i="13" s="1"/>
  <c r="F10" i="2"/>
  <c r="H24" i="11" s="1"/>
  <c r="I24" i="11" s="1"/>
  <c r="F11" i="2"/>
  <c r="H19" i="11" s="1"/>
  <c r="I19" i="11" s="1"/>
  <c r="F12" i="2"/>
  <c r="H15" i="11" s="1"/>
  <c r="I15" i="11" s="1"/>
  <c r="F13" i="2"/>
  <c r="H14" i="11" s="1"/>
  <c r="I14" i="11" s="1"/>
  <c r="F14" i="2"/>
  <c r="H20" i="11" s="1"/>
  <c r="I20" i="11" s="1"/>
  <c r="F16" i="2"/>
  <c r="H21" i="11" s="1"/>
  <c r="I21" i="11" s="1"/>
  <c r="F17" i="2"/>
  <c r="H25" i="11" s="1"/>
  <c r="I25" i="11" s="1"/>
  <c r="F18" i="2"/>
  <c r="H30" i="11" s="1"/>
  <c r="I30" i="11" s="1"/>
  <c r="F19" i="2"/>
  <c r="H27" i="11" s="1"/>
  <c r="I27" i="11" s="1"/>
  <c r="F20" i="2"/>
  <c r="H29" i="11" s="1"/>
  <c r="I29" i="11" s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D5" i="11" l="1"/>
  <c r="D5" i="5"/>
  <c r="D5" i="7"/>
  <c r="D5" i="9"/>
  <c r="D5" i="6"/>
  <c r="D5" i="8"/>
  <c r="D5" i="10"/>
  <c r="H9" i="10"/>
  <c r="I9" i="10" s="1"/>
  <c r="H5" i="10" s="1"/>
  <c r="H9" i="9"/>
  <c r="I9" i="9" s="1"/>
  <c r="H5" i="9" s="1"/>
  <c r="H9" i="7"/>
  <c r="I9" i="7" s="1"/>
  <c r="H5" i="7" s="1"/>
  <c r="H9" i="14"/>
  <c r="I9" i="14" s="1"/>
  <c r="H5" i="14" s="1"/>
  <c r="H9" i="6"/>
  <c r="I9" i="6" s="1"/>
  <c r="H5" i="6" s="1"/>
  <c r="H9" i="8"/>
  <c r="I9" i="8" s="1"/>
  <c r="H5" i="8" s="1"/>
  <c r="H9" i="15"/>
  <c r="I9" i="15" s="1"/>
  <c r="H9" i="5"/>
  <c r="I9" i="5" s="1"/>
  <c r="H5" i="5" s="1"/>
  <c r="H9" i="4"/>
  <c r="I9" i="4" s="1"/>
  <c r="H10" i="4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C10" i="4"/>
  <c r="D10" i="4" s="1"/>
  <c r="C9" i="4"/>
  <c r="D9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H5" i="11" l="1"/>
  <c r="I5" i="5"/>
  <c r="I10" i="4"/>
  <c r="H5" i="4"/>
  <c r="D5" i="4"/>
  <c r="H5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10" i="15"/>
  <c r="I5" i="7" l="1"/>
  <c r="I5" i="11"/>
  <c r="D5" i="15"/>
  <c r="I5" i="15" s="1"/>
  <c r="I5" i="6"/>
  <c r="I5" i="10"/>
  <c r="I5" i="14"/>
  <c r="I5" i="8"/>
  <c r="I5" i="4"/>
  <c r="I5" i="13"/>
  <c r="I5" i="9"/>
  <c r="H5" i="12"/>
  <c r="I5" i="12" s="1"/>
  <c r="H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LinkedTable_Tabela11"/>
        </x15:connection>
      </ext>
    </extLst>
  </connection>
  <connection id="2" xr16:uid="{00000000-0015-0000-FFFF-FFFF01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<sst xmlns="http://schemas.openxmlformats.org/spreadsheetml/2006/main" count="227" uniqueCount="50">
  <si>
    <t>Descrição do produto</t>
  </si>
  <si>
    <t>Unidade</t>
  </si>
  <si>
    <t>Produto 1</t>
  </si>
  <si>
    <t>Produto</t>
  </si>
  <si>
    <t>Total</t>
  </si>
  <si>
    <t>Entradas no estoque</t>
  </si>
  <si>
    <t>Qtd</t>
  </si>
  <si>
    <t>preço unitário</t>
  </si>
  <si>
    <t>Realizar vendas</t>
  </si>
  <si>
    <t>total</t>
  </si>
  <si>
    <t>Total de itens e de valor de vendas</t>
  </si>
  <si>
    <t xml:space="preserve">produto </t>
  </si>
  <si>
    <t>produto</t>
  </si>
  <si>
    <t>Planilha controle de estoque e vendas mês de ( fevereiro )</t>
  </si>
  <si>
    <t>Planilha controle de estoque e vendas mês de ( Março )</t>
  </si>
  <si>
    <t>Planilha controle de estoque e vendas mês de ( Abril )</t>
  </si>
  <si>
    <t>Planilha controle de estoque e vendas mês de ( Maio )</t>
  </si>
  <si>
    <t>Planilha controle de estoque e vendas mês de ( Junho)</t>
  </si>
  <si>
    <t>Planilha controle de estoque e vendas mês de ( julho )</t>
  </si>
  <si>
    <t>Planilha controle de estoque e vendas mês de ( Agosto )</t>
  </si>
  <si>
    <t>Planilha controle de estoque e vendas mês de ( Setembro )</t>
  </si>
  <si>
    <t>Entradas no estoque ( compras)</t>
  </si>
  <si>
    <t>preço final</t>
  </si>
  <si>
    <t>Margem lucro %</t>
  </si>
  <si>
    <t>preço De venda</t>
  </si>
  <si>
    <t>preço uni.compra</t>
  </si>
  <si>
    <t>itens compra</t>
  </si>
  <si>
    <t>Lucro</t>
  </si>
  <si>
    <t>Total de compras</t>
  </si>
  <si>
    <t>Qtd_estoque  selecione o produto!</t>
  </si>
  <si>
    <t>lucro</t>
  </si>
  <si>
    <t xml:space="preserve">      Planilha controle de estoque e vendas mês de ( janeiro )</t>
  </si>
  <si>
    <t>Planilha controle de estoque e vendas mês de ( Outubro )</t>
  </si>
  <si>
    <t>Planilha controle de estoque e vendas mês de ( Novembro )</t>
  </si>
  <si>
    <t>Planilha controle de estoque e vendas mês de (Dezembro)</t>
  </si>
  <si>
    <t>Total de lucros anual</t>
  </si>
  <si>
    <t>BRINCO</t>
  </si>
  <si>
    <t>ANEL</t>
  </si>
  <si>
    <t>PULSEIRAS</t>
  </si>
  <si>
    <t>CINTOS</t>
  </si>
  <si>
    <t>UNID</t>
  </si>
  <si>
    <t>COLAR /CORRENTE</t>
  </si>
  <si>
    <t>Produtos danificados e produtos para consumo interno</t>
  </si>
  <si>
    <t>Produtos Danificados</t>
  </si>
  <si>
    <t>Consumo interno</t>
  </si>
  <si>
    <t>Valor total</t>
  </si>
  <si>
    <t>Valor de custo</t>
  </si>
  <si>
    <t>Qtd. Total</t>
  </si>
  <si>
    <t>Qtd.total</t>
  </si>
  <si>
    <t>Cód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</si>
</sst>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26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indexed="9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0"/>
      <name val="Times New Roman"/>
      <family val="1"/>
    </font>
    <font>
      <b/>
      <sz val="16"/>
      <color theme="0"/>
      <name val="Times New Roman"/>
      <family val="1"/>
    </font>
    <font>
      <b/>
      <sz val="26"/>
      <color theme="0"/>
      <name val="Times New Roman"/>
      <family val="1"/>
    </font>
    <font>
      <b/>
      <sz val="9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sz val="72"/>
      <color theme="0"/>
      <name val="Calibri"/>
      <family val="2"/>
      <scheme val="minor"/>
    </font>
    <font>
      <sz val="18"/>
      <color theme="0"/>
      <name val="Times New Roman"/>
      <family val="1"/>
    </font>
    <font>
      <b/>
      <sz val="18"/>
      <name val="Times New Roman"/>
      <family val="1"/>
    </font>
    <font>
      <b/>
      <sz val="22"/>
      <color indexed="9"/>
      <name val="Times New Roman"/>
      <family val="1"/>
    </font>
    <font>
      <b/>
      <sz val="20"/>
      <color theme="0"/>
      <name val="Times New Roman"/>
      <family val="1"/>
    </font>
    <font>
      <b/>
      <sz val="20"/>
      <color indexed="9"/>
      <name val="Times New Roman"/>
      <family val="1"/>
    </font>
    <font>
      <b/>
      <sz val="20"/>
      <color theme="1"/>
      <name val="Times New Roman"/>
      <family val="1"/>
    </font>
    <font>
      <b/>
      <sz val="14"/>
      <color indexed="9"/>
      <name val="Times New Roman"/>
      <family val="1"/>
    </font>
    <font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1"/>
      <name val="Times New Roman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4" fontId="2" fillId="3" borderId="1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2" fillId="3" borderId="1" xfId="0" applyNumberFormat="1" applyFont="1" applyFill="1" applyBorder="1" applyAlignment="1">
      <alignment horizontal="center" vertical="center"/>
    </xf>
    <xf numFmtId="0" fontId="0" fillId="2" borderId="0" xfId="1" applyNumberFormat="1" applyFont="1" applyFill="1"/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164" fontId="4" fillId="4" borderId="5" xfId="1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13" fillId="4" borderId="0" xfId="0" applyFont="1" applyFill="1"/>
    <xf numFmtId="0" fontId="13" fillId="4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5" borderId="0" xfId="0" applyFont="1" applyFill="1" applyAlignment="1"/>
    <xf numFmtId="0" fontId="14" fillId="5" borderId="0" xfId="0" applyFont="1" applyFill="1" applyAlignment="1">
      <alignment horizontal="center"/>
    </xf>
    <xf numFmtId="164" fontId="14" fillId="5" borderId="0" xfId="0" applyNumberFormat="1" applyFont="1" applyFill="1" applyAlignment="1">
      <alignment horizontal="left"/>
    </xf>
    <xf numFmtId="0" fontId="13" fillId="0" borderId="0" xfId="0" applyFont="1" applyBorder="1"/>
    <xf numFmtId="0" fontId="6" fillId="0" borderId="0" xfId="0" applyFont="1" applyBorder="1"/>
    <xf numFmtId="164" fontId="13" fillId="4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5" borderId="0" xfId="0" applyFont="1" applyFill="1" applyAlignment="1">
      <alignment horizontal="center"/>
    </xf>
    <xf numFmtId="164" fontId="14" fillId="5" borderId="0" xfId="0" applyNumberFormat="1" applyFont="1" applyFill="1" applyAlignment="1">
      <alignment horizontal="center"/>
    </xf>
    <xf numFmtId="0" fontId="0" fillId="6" borderId="0" xfId="0" applyFill="1"/>
    <xf numFmtId="164" fontId="0" fillId="6" borderId="0" xfId="1" applyNumberFormat="1" applyFont="1" applyFill="1"/>
    <xf numFmtId="0" fontId="0" fillId="6" borderId="0" xfId="1" applyNumberFormat="1" applyFont="1" applyFill="1"/>
    <xf numFmtId="164" fontId="0" fillId="6" borderId="0" xfId="0" applyNumberFormat="1" applyFill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4" borderId="0" xfId="0" applyFont="1" applyFill="1"/>
    <xf numFmtId="0" fontId="29" fillId="4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5" borderId="0" xfId="0" applyFont="1" applyFill="1"/>
    <xf numFmtId="0" fontId="30" fillId="5" borderId="0" xfId="0" applyFont="1" applyFill="1" applyAlignment="1">
      <alignment horizontal="center"/>
    </xf>
    <xf numFmtId="0" fontId="30" fillId="5" borderId="0" xfId="0" applyFont="1" applyFill="1" applyAlignment="1"/>
    <xf numFmtId="164" fontId="30" fillId="5" borderId="0" xfId="0" applyNumberFormat="1" applyFont="1" applyFill="1" applyAlignment="1">
      <alignment horizontal="center"/>
    </xf>
    <xf numFmtId="0" fontId="30" fillId="5" borderId="0" xfId="0" applyFont="1" applyFill="1" applyAlignment="1">
      <alignment horizontal="right"/>
    </xf>
    <xf numFmtId="164" fontId="30" fillId="5" borderId="0" xfId="0" applyNumberFormat="1" applyFont="1" applyFill="1" applyAlignment="1">
      <alignment horizontal="left"/>
    </xf>
    <xf numFmtId="0" fontId="20" fillId="2" borderId="4" xfId="0" applyFont="1" applyFill="1" applyBorder="1" applyAlignment="1">
      <alignment vertical="center"/>
    </xf>
    <xf numFmtId="0" fontId="20" fillId="2" borderId="5" xfId="0" applyFont="1" applyFill="1" applyBorder="1" applyAlignment="1">
      <alignment horizontal="center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5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31" fillId="0" borderId="0" xfId="0" applyFont="1"/>
    <xf numFmtId="0" fontId="4" fillId="4" borderId="5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9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9" fillId="0" borderId="3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29" fillId="0" borderId="4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164" fontId="29" fillId="0" borderId="3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2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4" fontId="32" fillId="0" borderId="3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164" fontId="13" fillId="0" borderId="3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164" fontId="14" fillId="5" borderId="0" xfId="0" applyNumberFormat="1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13" fillId="4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164" fontId="13" fillId="0" borderId="8" xfId="0" applyNumberFormat="1" applyFont="1" applyBorder="1" applyAlignment="1">
      <alignment horizontal="center" vertical="center" wrapText="1"/>
    </xf>
    <xf numFmtId="164" fontId="13" fillId="0" borderId="9" xfId="0" applyNumberFormat="1" applyFont="1" applyBorder="1" applyAlignment="1">
      <alignment horizontal="center" vertical="center" wrapText="1"/>
    </xf>
    <xf numFmtId="164" fontId="15" fillId="2" borderId="6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164" fontId="19" fillId="5" borderId="0" xfId="0" applyNumberFormat="1" applyFont="1" applyFill="1" applyAlignment="1">
      <alignment horizontal="center" vertical="center" wrapText="1"/>
    </xf>
    <xf numFmtId="164" fontId="19" fillId="5" borderId="0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3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164" fontId="7" fillId="5" borderId="0" xfId="0" applyNumberFormat="1" applyFont="1" applyFill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15" fillId="2" borderId="5" xfId="0" applyFont="1" applyFill="1" applyBorder="1" applyAlignment="1">
      <alignment horizontal="center" wrapText="1"/>
    </xf>
    <xf numFmtId="164" fontId="15" fillId="2" borderId="5" xfId="0" applyNumberFormat="1" applyFont="1" applyFill="1" applyBorder="1" applyAlignment="1">
      <alignment horizontal="center" wrapText="1"/>
    </xf>
    <xf numFmtId="0" fontId="15" fillId="2" borderId="6" xfId="0" applyFont="1" applyFill="1" applyBorder="1" applyAlignment="1">
      <alignment wrapText="1"/>
    </xf>
    <xf numFmtId="0" fontId="29" fillId="0" borderId="4" xfId="0" applyFont="1" applyBorder="1" applyAlignment="1">
      <alignment horizontal="center" vertical="center" wrapText="1"/>
    </xf>
    <xf numFmtId="164" fontId="33" fillId="8" borderId="1" xfId="0" applyNumberFormat="1" applyFont="1" applyFill="1" applyBorder="1" applyAlignment="1">
      <alignment horizontal="center" vertical="center" wrapText="1"/>
    </xf>
    <xf numFmtId="164" fontId="33" fillId="8" borderId="3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0" fontId="37" fillId="9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164" fontId="37" fillId="4" borderId="0" xfId="0" applyNumberFormat="1" applyFont="1" applyFill="1" applyAlignment="1">
      <alignment horizontal="center" vertical="center"/>
    </xf>
    <xf numFmtId="0" fontId="38" fillId="0" borderId="0" xfId="0" applyFont="1"/>
    <xf numFmtId="164" fontId="38" fillId="0" borderId="0" xfId="0" applyNumberFormat="1" applyFont="1"/>
    <xf numFmtId="164" fontId="38" fillId="0" borderId="0" xfId="0" applyNumberFormat="1" applyFont="1" applyAlignment="1">
      <alignment horizontal="center"/>
    </xf>
    <xf numFmtId="0" fontId="35" fillId="5" borderId="0" xfId="0" applyFont="1" applyFill="1"/>
    <xf numFmtId="0" fontId="35" fillId="5" borderId="0" xfId="0" applyFont="1" applyFill="1" applyAlignment="1">
      <alignment horizontal="center"/>
    </xf>
    <xf numFmtId="164" fontId="35" fillId="5" borderId="0" xfId="0" applyNumberFormat="1" applyFont="1" applyFill="1" applyAlignment="1">
      <alignment horizontal="center"/>
    </xf>
    <xf numFmtId="0" fontId="39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164" fontId="35" fillId="0" borderId="6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164" fontId="35" fillId="0" borderId="9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horizontal="center" vertical="center" wrapText="1"/>
    </xf>
    <xf numFmtId="0" fontId="36" fillId="9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right"/>
    </xf>
    <xf numFmtId="0" fontId="20" fillId="2" borderId="1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30" fillId="5" borderId="0" xfId="0" applyFont="1" applyFill="1" applyAlignment="1">
      <alignment horizontal="center"/>
    </xf>
    <xf numFmtId="164" fontId="30" fillId="5" borderId="0" xfId="0" applyNumberFormat="1" applyFont="1" applyFill="1" applyAlignment="1">
      <alignment horizontal="center"/>
    </xf>
    <xf numFmtId="164" fontId="27" fillId="7" borderId="9" xfId="0" applyNumberFormat="1" applyFont="1" applyFill="1" applyBorder="1" applyAlignment="1">
      <alignment horizontal="center" vertical="center"/>
    </xf>
    <xf numFmtId="164" fontId="27" fillId="7" borderId="10" xfId="0" applyNumberFormat="1" applyFont="1" applyFill="1" applyBorder="1" applyAlignment="1">
      <alignment horizontal="center" vertical="center"/>
    </xf>
    <xf numFmtId="164" fontId="27" fillId="7" borderId="7" xfId="0" applyNumberFormat="1" applyFont="1" applyFill="1" applyBorder="1" applyAlignment="1">
      <alignment horizontal="center" vertical="center"/>
    </xf>
    <xf numFmtId="164" fontId="27" fillId="7" borderId="6" xfId="0" applyNumberFormat="1" applyFont="1" applyFill="1" applyBorder="1" applyAlignment="1">
      <alignment horizontal="center" vertical="center"/>
    </xf>
    <xf numFmtId="164" fontId="27" fillId="7" borderId="12" xfId="0" applyNumberFormat="1" applyFont="1" applyFill="1" applyBorder="1" applyAlignment="1">
      <alignment horizontal="center" vertical="center"/>
    </xf>
    <xf numFmtId="164" fontId="27" fillId="7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3" fillId="4" borderId="11" xfId="0" applyNumberFormat="1" applyFont="1" applyFill="1" applyBorder="1" applyAlignment="1">
      <alignment horizontal="center" vertical="center"/>
    </xf>
    <xf numFmtId="164" fontId="23" fillId="4" borderId="0" xfId="0" applyNumberFormat="1" applyFont="1" applyFill="1" applyBorder="1" applyAlignment="1">
      <alignment horizontal="center" vertical="center"/>
    </xf>
    <xf numFmtId="164" fontId="23" fillId="4" borderId="14" xfId="0" applyNumberFormat="1" applyFont="1" applyFill="1" applyBorder="1" applyAlignment="1">
      <alignment horizontal="center" vertical="center"/>
    </xf>
    <xf numFmtId="164" fontId="23" fillId="4" borderId="6" xfId="0" applyNumberFormat="1" applyFont="1" applyFill="1" applyBorder="1" applyAlignment="1">
      <alignment horizontal="center" vertical="center"/>
    </xf>
    <xf numFmtId="164" fontId="23" fillId="4" borderId="12" xfId="0" applyNumberFormat="1" applyFont="1" applyFill="1" applyBorder="1" applyAlignment="1">
      <alignment horizontal="center" vertical="center"/>
    </xf>
    <xf numFmtId="164" fontId="23" fillId="4" borderId="4" xfId="0" applyNumberFormat="1" applyFont="1" applyFill="1" applyBorder="1" applyAlignment="1">
      <alignment horizontal="center" vertical="center"/>
    </xf>
    <xf numFmtId="164" fontId="22" fillId="2" borderId="15" xfId="0" applyNumberFormat="1" applyFont="1" applyFill="1" applyBorder="1" applyAlignment="1">
      <alignment horizontal="center" vertical="center" wrapText="1"/>
    </xf>
    <xf numFmtId="0" fontId="21" fillId="2" borderId="15" xfId="0" applyNumberFormat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right"/>
    </xf>
    <xf numFmtId="0" fontId="15" fillId="2" borderId="12" xfId="0" applyFont="1" applyFill="1" applyBorder="1" applyAlignment="1">
      <alignment horizontal="center" wrapText="1"/>
    </xf>
    <xf numFmtId="0" fontId="15" fillId="2" borderId="4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164" fontId="14" fillId="5" borderId="0" xfId="0" applyNumberFormat="1" applyFont="1" applyFill="1" applyAlignment="1">
      <alignment horizontal="center"/>
    </xf>
    <xf numFmtId="0" fontId="26" fillId="2" borderId="0" xfId="0" applyFont="1" applyFill="1" applyAlignment="1">
      <alignment vertical="center" wrapText="1"/>
    </xf>
    <xf numFmtId="0" fontId="14" fillId="5" borderId="0" xfId="0" applyFont="1" applyFill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4" fontId="14" fillId="5" borderId="0" xfId="0" applyNumberFormat="1" applyFont="1" applyFill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4" fontId="7" fillId="5" borderId="0" xfId="0" applyNumberFormat="1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164" fontId="19" fillId="5" borderId="0" xfId="0" applyNumberFormat="1" applyFont="1" applyFill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</cellXfs>
  <cellStyles count="4">
    <cellStyle name="Moeda" xfId="1" builtinId="4"/>
    <cellStyle name="Moeda 2" xfId="2" xr:uid="{00000000-0005-0000-0000-000002000000}"/>
    <cellStyle name="Normal" xfId="0" builtinId="0"/>
    <cellStyle name="Separador de milhares 2" xfId="3" xr:uid="{00000000-0005-0000-0000-000004000000}"/>
  </cellStyles>
  <dxfs count="2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3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produ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95250</xdr:rowOff>
    </xdr:from>
    <xdr:to>
      <xdr:col>7</xdr:col>
      <xdr:colOff>552450</xdr:colOff>
      <xdr:row>2</xdr:row>
      <xdr:rowOff>190500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B94648-F799-463A-94AF-0B4C2F450CB7}"/>
            </a:ext>
          </a:extLst>
        </xdr:cNvPr>
        <xdr:cNvSpPr/>
      </xdr:nvSpPr>
      <xdr:spPr>
        <a:xfrm>
          <a:off x="8296275" y="14287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104775</xdr:rowOff>
    </xdr:from>
    <xdr:to>
      <xdr:col>8</xdr:col>
      <xdr:colOff>142875</xdr:colOff>
      <xdr:row>0</xdr:row>
      <xdr:rowOff>381000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39212-05E8-4FCC-A9E8-621ED47BE89E}"/>
            </a:ext>
          </a:extLst>
        </xdr:cNvPr>
        <xdr:cNvSpPr/>
      </xdr:nvSpPr>
      <xdr:spPr>
        <a:xfrm>
          <a:off x="6638925" y="10477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85725</xdr:rowOff>
    </xdr:from>
    <xdr:to>
      <xdr:col>8</xdr:col>
      <xdr:colOff>9525</xdr:colOff>
      <xdr:row>0</xdr:row>
      <xdr:rowOff>361950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94EBF0-4039-4EEB-B588-22B74289F73A}"/>
            </a:ext>
          </a:extLst>
        </xdr:cNvPr>
        <xdr:cNvSpPr/>
      </xdr:nvSpPr>
      <xdr:spPr>
        <a:xfrm>
          <a:off x="6448425" y="8572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85725</xdr:rowOff>
    </xdr:from>
    <xdr:to>
      <xdr:col>8</xdr:col>
      <xdr:colOff>161925</xdr:colOff>
      <xdr:row>0</xdr:row>
      <xdr:rowOff>361950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6DA0C-B106-4CAB-B586-BCC6E6742A01}"/>
            </a:ext>
          </a:extLst>
        </xdr:cNvPr>
        <xdr:cNvSpPr/>
      </xdr:nvSpPr>
      <xdr:spPr>
        <a:xfrm>
          <a:off x="6381750" y="8572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95250</xdr:rowOff>
    </xdr:from>
    <xdr:to>
      <xdr:col>7</xdr:col>
      <xdr:colOff>1228725</xdr:colOff>
      <xdr:row>0</xdr:row>
      <xdr:rowOff>371475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640E1-222C-410A-A93A-69B4F70C550E}"/>
            </a:ext>
          </a:extLst>
        </xdr:cNvPr>
        <xdr:cNvSpPr/>
      </xdr:nvSpPr>
      <xdr:spPr>
        <a:xfrm>
          <a:off x="6248400" y="95250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95250</xdr:rowOff>
    </xdr:from>
    <xdr:to>
      <xdr:col>8</xdr:col>
      <xdr:colOff>47625</xdr:colOff>
      <xdr:row>0</xdr:row>
      <xdr:rowOff>371475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C58A7-B4F0-4FF8-8752-9B14DAF80F10}"/>
            </a:ext>
          </a:extLst>
        </xdr:cNvPr>
        <xdr:cNvSpPr/>
      </xdr:nvSpPr>
      <xdr:spPr>
        <a:xfrm>
          <a:off x="6524625" y="95250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85725</xdr:rowOff>
    </xdr:from>
    <xdr:to>
      <xdr:col>8</xdr:col>
      <xdr:colOff>123825</xdr:colOff>
      <xdr:row>0</xdr:row>
      <xdr:rowOff>361950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6293C-C100-4DDC-BAD1-2E8167DD7106}"/>
            </a:ext>
          </a:extLst>
        </xdr:cNvPr>
        <xdr:cNvSpPr/>
      </xdr:nvSpPr>
      <xdr:spPr>
        <a:xfrm>
          <a:off x="6619875" y="8572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123825</xdr:rowOff>
    </xdr:from>
    <xdr:to>
      <xdr:col>5</xdr:col>
      <xdr:colOff>342900</xdr:colOff>
      <xdr:row>1</xdr:row>
      <xdr:rowOff>971550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5496FB0-70AA-45B4-8C0F-42796559952F}"/>
            </a:ext>
          </a:extLst>
        </xdr:cNvPr>
        <xdr:cNvSpPr txBox="1"/>
      </xdr:nvSpPr>
      <xdr:spPr>
        <a:xfrm>
          <a:off x="285750" y="257175"/>
          <a:ext cx="815340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Cadastre aqui todos os seus</a:t>
          </a:r>
          <a:r>
            <a:rPr lang="pt-BR" sz="2000" b="1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produtos para facilitar na hora de  controlar seu estoque coloque também o preço e margem de lucro.</a:t>
          </a:r>
          <a:endParaRPr lang="pt-BR" sz="1100"/>
        </a:p>
      </xdr:txBody>
    </xdr:sp>
    <xdr:clientData/>
  </xdr:twoCellAnchor>
  <xdr:twoCellAnchor>
    <xdr:from>
      <xdr:col>8</xdr:col>
      <xdr:colOff>638175</xdr:colOff>
      <xdr:row>1</xdr:row>
      <xdr:rowOff>762000</xdr:rowOff>
    </xdr:from>
    <xdr:to>
      <xdr:col>8</xdr:col>
      <xdr:colOff>895350</xdr:colOff>
      <xdr:row>1</xdr:row>
      <xdr:rowOff>962025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CC1E5CBC-6E3A-411E-8A74-69DCBB6A6DB2}"/>
            </a:ext>
          </a:extLst>
        </xdr:cNvPr>
        <xdr:cNvSpPr/>
      </xdr:nvSpPr>
      <xdr:spPr>
        <a:xfrm>
          <a:off x="10677525" y="895350"/>
          <a:ext cx="257175" cy="200025"/>
        </a:xfrm>
        <a:prstGeom prst="down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104775</xdr:rowOff>
    </xdr:from>
    <xdr:to>
      <xdr:col>8</xdr:col>
      <xdr:colOff>142875</xdr:colOff>
      <xdr:row>0</xdr:row>
      <xdr:rowOff>381000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60CCB-F4E5-46BE-BB37-91B7F192A549}"/>
            </a:ext>
          </a:extLst>
        </xdr:cNvPr>
        <xdr:cNvSpPr/>
      </xdr:nvSpPr>
      <xdr:spPr>
        <a:xfrm>
          <a:off x="6791325" y="10477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95250</xdr:rowOff>
    </xdr:from>
    <xdr:to>
      <xdr:col>8</xdr:col>
      <xdr:colOff>514350</xdr:colOff>
      <xdr:row>0</xdr:row>
      <xdr:rowOff>371475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0A3D0-45C9-4636-9901-0A6C24A67831}"/>
            </a:ext>
          </a:extLst>
        </xdr:cNvPr>
        <xdr:cNvSpPr/>
      </xdr:nvSpPr>
      <xdr:spPr>
        <a:xfrm>
          <a:off x="6877050" y="95250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85725</xdr:rowOff>
    </xdr:from>
    <xdr:to>
      <xdr:col>8</xdr:col>
      <xdr:colOff>209550</xdr:colOff>
      <xdr:row>0</xdr:row>
      <xdr:rowOff>361950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1FFA78-A997-4AAD-B6B8-2A87A23C6752}"/>
            </a:ext>
          </a:extLst>
        </xdr:cNvPr>
        <xdr:cNvSpPr/>
      </xdr:nvSpPr>
      <xdr:spPr>
        <a:xfrm>
          <a:off x="6600825" y="8572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104775</xdr:rowOff>
    </xdr:from>
    <xdr:to>
      <xdr:col>8</xdr:col>
      <xdr:colOff>390525</xdr:colOff>
      <xdr:row>0</xdr:row>
      <xdr:rowOff>381000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45B981-BA00-431C-8FBB-4A41A13232CF}"/>
            </a:ext>
          </a:extLst>
        </xdr:cNvPr>
        <xdr:cNvSpPr/>
      </xdr:nvSpPr>
      <xdr:spPr>
        <a:xfrm>
          <a:off x="7077075" y="104775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95250</xdr:rowOff>
    </xdr:from>
    <xdr:to>
      <xdr:col>8</xdr:col>
      <xdr:colOff>114300</xdr:colOff>
      <xdr:row>0</xdr:row>
      <xdr:rowOff>371475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ECD4E-F430-4D15-9B55-EF491A7DE550}"/>
            </a:ext>
          </a:extLst>
        </xdr:cNvPr>
        <xdr:cNvSpPr/>
      </xdr:nvSpPr>
      <xdr:spPr>
        <a:xfrm>
          <a:off x="6600825" y="95250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95250</xdr:rowOff>
    </xdr:from>
    <xdr:to>
      <xdr:col>8</xdr:col>
      <xdr:colOff>95250</xdr:colOff>
      <xdr:row>0</xdr:row>
      <xdr:rowOff>371475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5A5B32-8A2E-4CE5-BF9E-B5E419142461}"/>
            </a:ext>
          </a:extLst>
        </xdr:cNvPr>
        <xdr:cNvSpPr/>
      </xdr:nvSpPr>
      <xdr:spPr>
        <a:xfrm>
          <a:off x="7077075" y="95250"/>
          <a:ext cx="1238250" cy="2762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Times New Roman" panose="02020603050405020304" pitchFamily="18" charset="0"/>
              <a:cs typeface="Times New Roman" panose="02020603050405020304" pitchFamily="18" charset="0"/>
            </a:rPr>
            <a:t>Consultar</a:t>
          </a:r>
          <a:r>
            <a:rPr lang="pt-B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estoque</a:t>
          </a:r>
          <a:endParaRPr lang="pt-BR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_danificados" displayName="tbl_danificados" ref="A9:C35" totalsRowShown="0" headerRowDxfId="250" dataDxfId="248" headerRowBorderDxfId="249" tableBorderDxfId="247" totalsRowBorderDxfId="246">
  <autoFilter ref="A9:C35" xr:uid="{00000000-0009-0000-0100-000005000000}"/>
  <tableColumns count="3">
    <tableColumn id="1" xr3:uid="{00000000-0010-0000-0000-000001000000}" name="Produtos Danificados" dataDxfId="245"/>
    <tableColumn id="2" xr3:uid="{00000000-0010-0000-0000-000002000000}" name="Qtd" dataDxfId="244"/>
    <tableColumn id="3" xr3:uid="{00000000-0010-0000-0000-000003000000}" name="Valor de custo" dataDxfId="243">
      <calculatedColumnFormula>IFERROR(VLOOKUP(tbl_danificados[[#This Row],[Produtos Danificados]],produtos,3,0)*tbl_danificados[[#This Row],[Qtd]],"")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9000000}" name="Tabela36" displayName="Tabela36" ref="A8:D300" totalsRowShown="0" headerRowDxfId="168" dataDxfId="166" headerRowBorderDxfId="167" tableBorderDxfId="165" totalsRowBorderDxfId="164">
  <autoFilter ref="A8:D300" xr:uid="{00000000-0009-0000-0100-000024000000}"/>
  <tableColumns count="4">
    <tableColumn id="1" xr3:uid="{00000000-0010-0000-0900-000001000000}" name="Produto" dataDxfId="163"/>
    <tableColumn id="2" xr3:uid="{00000000-0010-0000-0900-000002000000}" name="Qtd" dataDxfId="162"/>
    <tableColumn id="3" xr3:uid="{00000000-0010-0000-0900-000003000000}" name="preço unitário" dataDxfId="161">
      <calculatedColumnFormula>IFERROR(VLOOKUP(Tabela36[[#This Row],[Produto]],produtos,3,0),"")</calculatedColumnFormula>
    </tableColumn>
    <tableColumn id="4" xr3:uid="{00000000-0010-0000-0900-000004000000}" name="Total" dataDxfId="160">
      <calculatedColumnFormula>IFERROR(Tabela36[[#This Row],[preço unitário]]*Tabela36[[#This Row],[Qtd]],"")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A000000}" name="Tabela37" displayName="Tabela37" ref="F8:I300" totalsRowShown="0" headerRowDxfId="159" dataDxfId="157" headerRowBorderDxfId="158" tableBorderDxfId="156" totalsRowBorderDxfId="155">
  <autoFilter ref="F8:I300" xr:uid="{00000000-0009-0000-0100-000025000000}"/>
  <tableColumns count="4">
    <tableColumn id="4" xr3:uid="{00000000-0010-0000-0A00-000004000000}" name="Produto" dataDxfId="154"/>
    <tableColumn id="1" xr3:uid="{00000000-0010-0000-0A00-000001000000}" name="Qtd" dataDxfId="153"/>
    <tableColumn id="2" xr3:uid="{00000000-0010-0000-0A00-000002000000}" name="preço unitário" dataDxfId="152">
      <calculatedColumnFormula>IFERROR(VLOOKUP(Tabela37[[#This Row],[Produto]],produtos,5,0),"")</calculatedColumnFormula>
    </tableColumn>
    <tableColumn id="3" xr3:uid="{00000000-0010-0000-0A00-000003000000}" name="total" dataDxfId="151">
      <calculatedColumnFormula>IFERROR(Tabela37[[#This Row],[preço unitário]]*Tabela37[[#This Row],[Qtd]],"")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ent_jan" displayName="ent_jan" ref="A9:D301" totalsRowShown="0" headerRowDxfId="149" dataDxfId="147" headerRowBorderDxfId="148" tableBorderDxfId="146" totalsRowBorderDxfId="145">
  <autoFilter ref="A9:D301" xr:uid="{00000000-0009-0000-0100-000001000000}"/>
  <tableColumns count="4">
    <tableColumn id="1" xr3:uid="{00000000-0010-0000-0B00-000001000000}" name="produto " dataDxfId="144"/>
    <tableColumn id="2" xr3:uid="{00000000-0010-0000-0B00-000002000000}" name="Qtd" dataDxfId="143"/>
    <tableColumn id="3" xr3:uid="{00000000-0010-0000-0B00-000003000000}" name="preço unitário" dataDxfId="142">
      <calculatedColumnFormula>IFERROR(VLOOKUP(A10,produtos,5,0),"")</calculatedColumnFormula>
    </tableColumn>
    <tableColumn id="4" xr3:uid="{00000000-0010-0000-0B00-000004000000}" name="Total" dataDxfId="141">
      <calculatedColumnFormula>IFERROR(ent_jan[[#This Row],[preço unitário]]*ent_jan[[#This Row],[Qtd]],"")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C000000}" name="vendas_jan" displayName="vendas_jan" ref="F8:I301" totalsRowShown="0" headerRowDxfId="140" dataDxfId="138" headerRowBorderDxfId="139" tableBorderDxfId="137">
  <autoFilter ref="F8:I301" xr:uid="{00000000-0009-0000-0100-000002000000}"/>
  <tableColumns count="4">
    <tableColumn id="4" xr3:uid="{00000000-0010-0000-0C00-000004000000}" name="Produto" dataDxfId="136"/>
    <tableColumn id="1" xr3:uid="{00000000-0010-0000-0C00-000001000000}" name="Qtd" dataDxfId="135"/>
    <tableColumn id="2" xr3:uid="{00000000-0010-0000-0C00-000002000000}" name="preço unitário" dataDxfId="134">
      <calculatedColumnFormula>IFERROR(VLOOKUP(vendas_jan[[#This Row],[Produto]],produtos,5,0),"")</calculatedColumnFormula>
    </tableColumn>
    <tableColumn id="3" xr3:uid="{00000000-0010-0000-0C00-000003000000}" name="total" dataDxfId="133">
      <calculatedColumnFormula>IFERROR(vendas_jan[[#This Row],[preço unitário]]*vendas_jan[[#This Row],[Qtd]],"")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Tabela6" displayName="Tabela6" ref="A8:D300" totalsRowShown="0" headerRowDxfId="131" dataDxfId="129" headerRowBorderDxfId="130" tableBorderDxfId="128" totalsRowBorderDxfId="127">
  <autoFilter ref="A8:D300" xr:uid="{00000000-0009-0000-0100-000006000000}"/>
  <tableColumns count="4">
    <tableColumn id="1" xr3:uid="{00000000-0010-0000-0D00-000001000000}" name="produto" dataDxfId="126"/>
    <tableColumn id="2" xr3:uid="{00000000-0010-0000-0D00-000002000000}" name="Qtd" dataDxfId="125"/>
    <tableColumn id="3" xr3:uid="{00000000-0010-0000-0D00-000003000000}" name="preço unitário" dataDxfId="124">
      <calculatedColumnFormula>IFERROR(VLOOKUP(Tabela6[[#This Row],[produto]],produtos,3,0),"")</calculatedColumnFormula>
    </tableColumn>
    <tableColumn id="4" xr3:uid="{00000000-0010-0000-0D00-000004000000}" name="Total" dataDxfId="123">
      <calculatedColumnFormula>IFERROR(Tabela6[[#This Row],[Qtd]]*Tabela6[[#This Row],[preço unitário]],"")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E000000}" name="Tabela7" displayName="Tabela7" ref="F8:I300" totalsRowShown="0" headerRowDxfId="122" dataDxfId="120" headerRowBorderDxfId="121" tableBorderDxfId="119" totalsRowBorderDxfId="118">
  <autoFilter ref="F8:I300" xr:uid="{00000000-0009-0000-0100-000007000000}"/>
  <tableColumns count="4">
    <tableColumn id="4" xr3:uid="{00000000-0010-0000-0E00-000004000000}" name="Produto" dataDxfId="117"/>
    <tableColumn id="1" xr3:uid="{00000000-0010-0000-0E00-000001000000}" name="Qtd" dataDxfId="116"/>
    <tableColumn id="2" xr3:uid="{00000000-0010-0000-0E00-000002000000}" name="preço unitário" dataDxfId="115">
      <calculatedColumnFormula>IFERROR(VLOOKUP(Tabela7[[#This Row],[Produto]],produtos,3,0),"")</calculatedColumnFormula>
    </tableColumn>
    <tableColumn id="3" xr3:uid="{00000000-0010-0000-0E00-000003000000}" name="total" dataDxfId="114">
      <calculatedColumnFormula>IFERROR(Tabela7[[#This Row],[preço unitário]]*Tabela7[[#This Row],[Qtd]],"")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9" displayName="Tabela9" ref="A8:D300" totalsRowShown="0" headerRowDxfId="112" dataDxfId="110" headerRowBorderDxfId="111" tableBorderDxfId="109" totalsRowBorderDxfId="108">
  <autoFilter ref="A8:D300" xr:uid="{00000000-0009-0000-0100-000009000000}"/>
  <tableColumns count="4">
    <tableColumn id="1" xr3:uid="{00000000-0010-0000-0F00-000001000000}" name="Produto" dataDxfId="107"/>
    <tableColumn id="2" xr3:uid="{00000000-0010-0000-0F00-000002000000}" name="Qtd" dataDxfId="106"/>
    <tableColumn id="3" xr3:uid="{00000000-0010-0000-0F00-000003000000}" name="preço uni.compra" dataDxfId="105">
      <calculatedColumnFormula>IFERROR(VLOOKUP(Tabela9[[#This Row],[Produto]],produtos,3,0),"")</calculatedColumnFormula>
    </tableColumn>
    <tableColumn id="4" xr3:uid="{00000000-0010-0000-0F00-000004000000}" name="Total" dataDxfId="104">
      <calculatedColumnFormula>IFERROR(Tabela9[[#This Row],[preço uni.compra]]*Tabela9[[#This Row],[Qtd]],"")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0000000}" name="Tabela10" displayName="Tabela10" ref="F8:I300" totalsRowShown="0" headerRowDxfId="103" dataDxfId="101" headerRowBorderDxfId="102" tableBorderDxfId="100" totalsRowBorderDxfId="99">
  <autoFilter ref="F8:I300" xr:uid="{00000000-0009-0000-0100-00000A000000}"/>
  <tableColumns count="4">
    <tableColumn id="4" xr3:uid="{00000000-0010-0000-1000-000004000000}" name="Produto" dataDxfId="98"/>
    <tableColumn id="1" xr3:uid="{00000000-0010-0000-1000-000001000000}" name="Qtd" dataDxfId="97"/>
    <tableColumn id="2" xr3:uid="{00000000-0010-0000-1000-000002000000}" name="preço De venda" dataDxfId="96">
      <calculatedColumnFormula>IFERROR(VLOOKUP(Tabela10[[#This Row],[Produto]],produtos,5,0),"")</calculatedColumnFormula>
    </tableColumn>
    <tableColumn id="3" xr3:uid="{00000000-0010-0000-1000-000003000000}" name="total" dataDxfId="95">
      <calculatedColumnFormula>IFERROR(Tabela10[[#This Row],[preço De venda]]*Tabela10[[#This Row],[Qtd]],"")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1000000}" name="Tabela12" displayName="Tabela12" ref="A8:D300" totalsRowShown="0" headerRowDxfId="93" dataDxfId="91" headerRowBorderDxfId="92" tableBorderDxfId="90" totalsRowBorderDxfId="89">
  <autoFilter ref="A8:D300" xr:uid="{00000000-0009-0000-0100-00000C000000}"/>
  <tableColumns count="4">
    <tableColumn id="1" xr3:uid="{00000000-0010-0000-1100-000001000000}" name="Produto" dataDxfId="88"/>
    <tableColumn id="2" xr3:uid="{00000000-0010-0000-1100-000002000000}" name="Qtd" dataDxfId="87"/>
    <tableColumn id="3" xr3:uid="{00000000-0010-0000-1100-000003000000}" name="preço unitário" dataDxfId="86">
      <calculatedColumnFormula>IFERROR(VLOOKUP(Tabela12[[#This Row],[Produto]],produtos,3,0),"")</calculatedColumnFormula>
    </tableColumn>
    <tableColumn id="4" xr3:uid="{00000000-0010-0000-1100-000004000000}" name="Total" dataDxfId="85">
      <calculatedColumnFormula>IFERROR(Tabela12[[#This Row],[preço unitário]]*Tabela12[[#This Row],[Qtd]],"")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2000000}" name="Tabela13" displayName="Tabela13" ref="F8:I300" totalsRowShown="0" headerRowDxfId="84" dataDxfId="82" headerRowBorderDxfId="83" tableBorderDxfId="81" totalsRowBorderDxfId="80">
  <autoFilter ref="F8:I300" xr:uid="{00000000-0009-0000-0100-00000D000000}"/>
  <tableColumns count="4">
    <tableColumn id="4" xr3:uid="{00000000-0010-0000-1200-000004000000}" name="Produto" dataDxfId="79"/>
    <tableColumn id="1" xr3:uid="{00000000-0010-0000-1200-000001000000}" name="Qtd" dataDxfId="78"/>
    <tableColumn id="2" xr3:uid="{00000000-0010-0000-1200-000002000000}" name="preço unitário" dataDxfId="77">
      <calculatedColumnFormula>IFERROR(VLOOKUP(Tabela12[[#This Row],[Produto]],produtos,5,0),"")</calculatedColumnFormula>
    </tableColumn>
    <tableColumn id="3" xr3:uid="{00000000-0010-0000-1200-000003000000}" name="total" dataDxfId="76">
      <calculatedColumnFormula>IFERROR(Tabela13[[#This Row],[preço unitário]]*Tabela13[[#This Row],[Qtd]],"")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bl_c.interno" displayName="tbl_c.interno" ref="E9:G35" totalsRowShown="0" headerRowDxfId="242" dataDxfId="240" headerRowBorderDxfId="241" tableBorderDxfId="239" totalsRowBorderDxfId="238">
  <autoFilter ref="E9:G35" xr:uid="{00000000-0009-0000-0100-000008000000}"/>
  <tableColumns count="3">
    <tableColumn id="1" xr3:uid="{00000000-0010-0000-0100-000001000000}" name="Consumo interno" dataDxfId="237"/>
    <tableColumn id="2" xr3:uid="{00000000-0010-0000-0100-000002000000}" name="Qtd" dataDxfId="236"/>
    <tableColumn id="3" xr3:uid="{00000000-0010-0000-0100-000003000000}" name="Valor de custo" dataDxfId="235">
      <calculatedColumnFormula>IFERROR(VLOOKUP(tbl_c.interno[[#This Row],[Consumo interno]],produtos,3,0)*tbl_c.interno[[#This Row],[Qtd]],"")</calculatedColumnFormula>
    </tableColumn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3000000}" name="Tabela15" displayName="Tabela15" ref="A8:D300" totalsRowShown="0" headerRowDxfId="74" dataDxfId="72" headerRowBorderDxfId="73" tableBorderDxfId="71" totalsRowBorderDxfId="70">
  <autoFilter ref="A8:D300" xr:uid="{00000000-0009-0000-0100-00000F000000}"/>
  <tableColumns count="4">
    <tableColumn id="1" xr3:uid="{00000000-0010-0000-1300-000001000000}" name="Produto" dataDxfId="69"/>
    <tableColumn id="2" xr3:uid="{00000000-0010-0000-1300-000002000000}" name="Qtd" dataDxfId="68"/>
    <tableColumn id="3" xr3:uid="{00000000-0010-0000-1300-000003000000}" name="preço unitário" dataDxfId="67">
      <calculatedColumnFormula>IFERROR(VLOOKUP(Tabela15[[#This Row],[Produto]],produtos,3,0),"")</calculatedColumnFormula>
    </tableColumn>
    <tableColumn id="4" xr3:uid="{00000000-0010-0000-1300-000004000000}" name="Total" dataDxfId="66">
      <calculatedColumnFormula>IFERROR(Tabela15[[#This Row],[preço unitário]]*Tabela15[[#This Row],[Qtd]],"")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4000000}" name="vendas_maio" displayName="vendas_maio" ref="F8:I300" totalsRowShown="0" headerRowDxfId="65" dataDxfId="63" headerRowBorderDxfId="64" tableBorderDxfId="62" totalsRowBorderDxfId="61">
  <autoFilter ref="F8:I300" xr:uid="{00000000-0009-0000-0100-000010000000}"/>
  <tableColumns count="4">
    <tableColumn id="4" xr3:uid="{00000000-0010-0000-1400-000004000000}" name="Produto" dataDxfId="60"/>
    <tableColumn id="1" xr3:uid="{00000000-0010-0000-1400-000001000000}" name="Qtd" dataDxfId="59"/>
    <tableColumn id="2" xr3:uid="{00000000-0010-0000-1400-000002000000}" name="preço unitário" dataDxfId="58">
      <calculatedColumnFormula>IFERROR(VLOOKUP(vendas_maio[[#This Row],[Produto]],produtos,5,0),"")</calculatedColumnFormula>
    </tableColumn>
    <tableColumn id="3" xr3:uid="{00000000-0010-0000-1400-000003000000}" name="total" dataDxfId="57">
      <calculatedColumnFormula>IFERROR(vendas_maio[[#This Row],[preço unitário]]*vendas_maio[[#This Row],[Qtd]],"")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5000000}" name="tbl_ent_jun" displayName="tbl_ent_jun" ref="A8:D300" totalsRowShown="0" headerRowDxfId="55" dataDxfId="53" headerRowBorderDxfId="54" tableBorderDxfId="52" totalsRowBorderDxfId="51">
  <autoFilter ref="A8:D300" xr:uid="{00000000-0009-0000-0100-000013000000}"/>
  <tableColumns count="4">
    <tableColumn id="1" xr3:uid="{00000000-0010-0000-1500-000001000000}" name="Produto" dataDxfId="50"/>
    <tableColumn id="2" xr3:uid="{00000000-0010-0000-1500-000002000000}" name="Qtd" dataDxfId="49"/>
    <tableColumn id="3" xr3:uid="{00000000-0010-0000-1500-000003000000}" name="preço unitário" dataDxfId="48">
      <calculatedColumnFormula>IFERROR(VLOOKUP(tbl_ent_jun[[#This Row],[Produto]],produtos,3,0),"")</calculatedColumnFormula>
    </tableColumn>
    <tableColumn id="4" xr3:uid="{00000000-0010-0000-1500-000004000000}" name="Total" dataDxfId="47">
      <calculatedColumnFormula>IFERROR(tbl_ent_jun[[#This Row],[preço unitário]]*tbl_ent_jun[[#This Row],[Qtd]],"")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6000000}" name="tbl_vend_jun" displayName="tbl_vend_jun" ref="F8:I300" totalsRowShown="0" headerRowDxfId="46" dataDxfId="44" headerRowBorderDxfId="45" tableBorderDxfId="43" totalsRowBorderDxfId="42">
  <autoFilter ref="F8:I300" xr:uid="{00000000-0009-0000-0100-000014000000}"/>
  <tableColumns count="4">
    <tableColumn id="4" xr3:uid="{00000000-0010-0000-1600-000004000000}" name="Produto" dataDxfId="41"/>
    <tableColumn id="1" xr3:uid="{00000000-0010-0000-1600-000001000000}" name="Qtd" dataDxfId="40"/>
    <tableColumn id="2" xr3:uid="{00000000-0010-0000-1600-000002000000}" name="preço unitário" dataDxfId="39">
      <calculatedColumnFormula>IFERROR(VLOOKUP(tbl_vend_jun[[#This Row],[Produto]],produtos,5,0),"")</calculatedColumnFormula>
    </tableColumn>
    <tableColumn id="3" xr3:uid="{00000000-0010-0000-1600-000003000000}" name="total" dataDxfId="38">
      <calculatedColumnFormula>IFERROR(tbl_vend_jun[[#This Row],[preço unitário]]*tbl_vend_jun[[#This Row],[Qtd]],"")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7000000}" name="Tabela22" displayName="Tabela22" ref="A8:D300" totalsRowShown="0" headerRowDxfId="36" dataDxfId="34" headerRowBorderDxfId="35" tableBorderDxfId="33" totalsRowBorderDxfId="32">
  <autoFilter ref="A8:D300" xr:uid="{00000000-0009-0000-0100-000016000000}"/>
  <tableColumns count="4">
    <tableColumn id="1" xr3:uid="{00000000-0010-0000-1700-000001000000}" name="Produto" dataDxfId="31"/>
    <tableColumn id="2" xr3:uid="{00000000-0010-0000-1700-000002000000}" name="Qtd" dataDxfId="30"/>
    <tableColumn id="3" xr3:uid="{00000000-0010-0000-1700-000003000000}" name="preço unitário" dataDxfId="29">
      <calculatedColumnFormula>IFERROR(VLOOKUP(Tabela22[[#This Row],[Produto]],produtos,3,0),"")</calculatedColumnFormula>
    </tableColumn>
    <tableColumn id="4" xr3:uid="{00000000-0010-0000-1700-000004000000}" name="Total" dataDxfId="28">
      <calculatedColumnFormula>IFERROR(Tabela22[[#This Row],[preço unitário]]*Tabela22[[#This Row],[Qtd]],"")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ela23" displayName="Tabela23" ref="F8:I300" totalsRowShown="0" headerRowDxfId="27" dataDxfId="25" headerRowBorderDxfId="26" tableBorderDxfId="24" totalsRowBorderDxfId="23">
  <autoFilter ref="F8:I300" xr:uid="{00000000-0009-0000-0100-000017000000}"/>
  <tableColumns count="4">
    <tableColumn id="4" xr3:uid="{00000000-0010-0000-1800-000004000000}" name="Produto" dataDxfId="22"/>
    <tableColumn id="1" xr3:uid="{00000000-0010-0000-1800-000001000000}" name="Qtd" dataDxfId="21"/>
    <tableColumn id="2" xr3:uid="{00000000-0010-0000-1800-000002000000}" name="preço unitário" dataDxfId="20">
      <calculatedColumnFormula>IFERROR(VLOOKUP(Tabela23[[#This Row],[Produto]],produtos,5,0),"")</calculatedColumnFormula>
    </tableColumn>
    <tableColumn id="3" xr3:uid="{00000000-0010-0000-1800-000003000000}" name="total" dataDxfId="19">
      <calculatedColumnFormula>IFERROR(Tabela23[[#This Row],[preço unitário]]*Tabela23[[#This Row],[Qtd]],"")</calculatedColumnFormula>
    </tableColumn>
  </tableColumns>
  <tableStyleInfo name="TableStyleLight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tbl_ent_agos" displayName="tbl_ent_agos" ref="A8:D300" totalsRowShown="0" headerRowDxfId="17" dataDxfId="15" headerRowBorderDxfId="16" tableBorderDxfId="14" totalsRowBorderDxfId="13">
  <autoFilter ref="A8:D300" xr:uid="{00000000-0009-0000-0100-000019000000}"/>
  <tableColumns count="4">
    <tableColumn id="1" xr3:uid="{00000000-0010-0000-1900-000001000000}" name="Produto" dataDxfId="12"/>
    <tableColumn id="2" xr3:uid="{00000000-0010-0000-1900-000002000000}" name="Qtd" dataDxfId="11"/>
    <tableColumn id="3" xr3:uid="{00000000-0010-0000-1900-000003000000}" name="preço unitário" dataDxfId="10">
      <calculatedColumnFormula>IFERROR(VLOOKUP(tbl_ent_agos[[#This Row],[Produto]],produtos,3,0),"")</calculatedColumnFormula>
    </tableColumn>
    <tableColumn id="4" xr3:uid="{00000000-0010-0000-1900-000004000000}" name="Total" dataDxfId="9">
      <calculatedColumnFormula>IFERROR(tbl_ent_agos[[#This Row],[preço unitário]]*tbl_ent_agos[[#This Row],[Qtd]],"")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A000000}" name="tbl_ven_agos" displayName="tbl_ven_agos" ref="F8:I300" totalsRowShown="0" headerRowDxfId="8" dataDxfId="6" headerRowBorderDxfId="7" tableBorderDxfId="5" totalsRowBorderDxfId="4">
  <autoFilter ref="F8:I300" xr:uid="{00000000-0009-0000-0100-00001A000000}"/>
  <tableColumns count="4">
    <tableColumn id="4" xr3:uid="{00000000-0010-0000-1A00-000004000000}" name="Produto" dataDxfId="3"/>
    <tableColumn id="1" xr3:uid="{00000000-0010-0000-1A00-000001000000}" name="Qtd" dataDxfId="2"/>
    <tableColumn id="2" xr3:uid="{00000000-0010-0000-1A00-000002000000}" name="preço unitário" dataDxfId="1">
      <calculatedColumnFormula>IFERROR(VLOOKUP(tbl_ven_agos[[#This Row],[Produto]],produtos,5,0),"")</calculatedColumnFormula>
    </tableColumn>
    <tableColumn id="3" xr3:uid="{00000000-0010-0000-1A00-000003000000}" name="total" dataDxfId="0">
      <calculatedColumnFormula>IFERROR(tbl_ven_agos[[#This Row],[preço unitário]]*tbl_ven_agos[[#This Row],[Qtd]],"")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bl_ent_set" displayName="tbl_ent_set" ref="A8:D299" totalsRowShown="0" headerRowDxfId="233" dataDxfId="231" headerRowBorderDxfId="232" tableBorderDxfId="230" totalsRowBorderDxfId="229">
  <autoFilter ref="A8:D299" xr:uid="{00000000-0009-0000-0100-00001C000000}"/>
  <tableColumns count="4">
    <tableColumn id="1" xr3:uid="{00000000-0010-0000-0200-000001000000}" name="Produto" dataDxfId="228"/>
    <tableColumn id="2" xr3:uid="{00000000-0010-0000-0200-000002000000}" name="Qtd" dataDxfId="227"/>
    <tableColumn id="3" xr3:uid="{00000000-0010-0000-0200-000003000000}" name="preço unitário" dataDxfId="226">
      <calculatedColumnFormula>IFERROR(VLOOKUP(tbl_ent_set[[#This Row],[Produto]],produtos,3,0),"")</calculatedColumnFormula>
    </tableColumn>
    <tableColumn id="4" xr3:uid="{00000000-0010-0000-0200-000004000000}" name="Total" dataDxfId="225">
      <calculatedColumnFormula>IFERROR(tbl_ent_set[[#This Row],[preço unitário]]*tbl_ent_set[[#This Row],[Qtd]],"")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3000000}" name="Tbl_ven_set" displayName="Tbl_ven_set" ref="F8:I298" totalsRowShown="0" headerRowDxfId="224" dataDxfId="222" headerRowBorderDxfId="223" tableBorderDxfId="221" totalsRowBorderDxfId="220">
  <autoFilter ref="F8:I298" xr:uid="{00000000-0009-0000-0100-00001D000000}"/>
  <tableColumns count="4">
    <tableColumn id="4" xr3:uid="{00000000-0010-0000-0300-000004000000}" name="Produto" dataDxfId="219"/>
    <tableColumn id="1" xr3:uid="{00000000-0010-0000-0300-000001000000}" name="Qtd" dataDxfId="218"/>
    <tableColumn id="2" xr3:uid="{00000000-0010-0000-0300-000002000000}" name="preço unitário" dataDxfId="217">
      <calculatedColumnFormula>IFERROR(VLOOKUP(Tbl_ven_set[[#This Row],[Produto]],produtos,5,0),"")</calculatedColumnFormula>
    </tableColumn>
    <tableColumn id="3" xr3:uid="{00000000-0010-0000-0300-000003000000}" name="total" dataDxfId="216">
      <calculatedColumnFormula>IFERROR(Tbl_ven_set[[#This Row],[preço unitário]]*Tbl_ven_set[[#This Row],[Qtd]],"")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cad_prod" displayName="tbl_cad_prod" ref="A3:F86" totalsRowShown="0" headerRowDxfId="213" headerRowBorderDxfId="212" tableBorderDxfId="211">
  <autoFilter ref="A3:F86" xr:uid="{00000000-0009-0000-0100-000004000000}"/>
  <tableColumns count="6">
    <tableColumn id="1" xr3:uid="{00000000-0010-0000-0400-000001000000}" name="Cód"/>
    <tableColumn id="2" xr3:uid="{00000000-0010-0000-0400-000002000000}" name="Descrição do produto"/>
    <tableColumn id="3" xr3:uid="{00000000-0010-0000-0400-000003000000}" name="Unidade"/>
    <tableColumn id="4" xr3:uid="{00000000-0010-0000-0400-000004000000}" name="preço unitário" dataDxfId="210" dataCellStyle="Moeda"/>
    <tableColumn id="5" xr3:uid="{00000000-0010-0000-0400-000005000000}" name="Margem lucro %" dataDxfId="209" dataCellStyle="Moeda"/>
    <tableColumn id="6" xr3:uid="{00000000-0010-0000-0400-000006000000}" name="preço final" dataDxfId="208">
      <calculatedColumnFormula>IF(tbl_cad_prod[[#This Row],[preço unitário]]="","",D4*(1+E4/100))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5000000}" name="Tabela18" displayName="Tabela18" ref="A8:D299" totalsRowShown="0" headerRowDxfId="206" dataDxfId="204" headerRowBorderDxfId="205" tableBorderDxfId="203" totalsRowBorderDxfId="202">
  <autoFilter ref="A8:D299" xr:uid="{00000000-0009-0000-0100-000012000000}"/>
  <tableColumns count="4">
    <tableColumn id="1" xr3:uid="{00000000-0010-0000-0500-000001000000}" name="Produto" dataDxfId="201"/>
    <tableColumn id="2" xr3:uid="{00000000-0010-0000-0500-000002000000}" name="Qtd" dataDxfId="200"/>
    <tableColumn id="3" xr3:uid="{00000000-0010-0000-0500-000003000000}" name="preço unitário" dataDxfId="199">
      <calculatedColumnFormula>IFERROR(VLOOKUP(Tabela18[[#This Row],[Produto]],produtos,3,0),"")</calculatedColumnFormula>
    </tableColumn>
    <tableColumn id="4" xr3:uid="{00000000-0010-0000-0500-000004000000}" name="Total" dataDxfId="198">
      <calculatedColumnFormula>IFERROR(Tabela18[[#This Row],[preço unitário]]*Tabela18[[#This Row],[Qtd]],"")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6000000}" name="Tabela31" displayName="Tabela31" ref="F8:I299" totalsRowShown="0" headerRowDxfId="197" dataDxfId="195" headerRowBorderDxfId="196" tableBorderDxfId="194" totalsRowBorderDxfId="193">
  <autoFilter ref="F8:I299" xr:uid="{00000000-0009-0000-0100-00001F000000}"/>
  <tableColumns count="4">
    <tableColumn id="7" xr3:uid="{00000000-0010-0000-0600-000007000000}" name="Produto" dataDxfId="192"/>
    <tableColumn id="1" xr3:uid="{00000000-0010-0000-0600-000001000000}" name="Qtd" dataDxfId="191"/>
    <tableColumn id="2" xr3:uid="{00000000-0010-0000-0600-000002000000}" name="preço unitário" dataDxfId="190">
      <calculatedColumnFormula>IFERROR(VLOOKUP(Tabela31[[#This Row],[Produto]],produtos,5,0),"")</calculatedColumnFormula>
    </tableColumn>
    <tableColumn id="3" xr3:uid="{00000000-0010-0000-0600-000003000000}" name="total" dataDxfId="189">
      <calculatedColumnFormula>IFERROR(Tabela31[[#This Row],[preço unitário]]*Tabela31[[#This Row],[Qtd]],"")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7000000}" name="Tabela33" displayName="Tabela33" ref="A8:D300" totalsRowShown="0" headerRowDxfId="187" dataDxfId="185" headerRowBorderDxfId="186" tableBorderDxfId="184" totalsRowBorderDxfId="183">
  <autoFilter ref="A8:D300" xr:uid="{00000000-0009-0000-0100-000021000000}"/>
  <tableColumns count="4">
    <tableColumn id="1" xr3:uid="{00000000-0010-0000-0700-000001000000}" name="Produto" dataDxfId="182"/>
    <tableColumn id="2" xr3:uid="{00000000-0010-0000-0700-000002000000}" name="Qtd" dataDxfId="181"/>
    <tableColumn id="3" xr3:uid="{00000000-0010-0000-0700-000003000000}" name="preço unitário" dataDxfId="180">
      <calculatedColumnFormula>IFERROR(VLOOKUP(Tabela33[[#This Row],[Produto]],produtos,3,0),"")</calculatedColumnFormula>
    </tableColumn>
    <tableColumn id="4" xr3:uid="{00000000-0010-0000-0700-000004000000}" name="Total" dataDxfId="179">
      <calculatedColumnFormula>IFERROR(Tabela33[[#This Row],[preço unitário]]*Tabela33[[#This Row],[Qtd]],"")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8000000}" name="Tabela34" displayName="Tabela34" ref="F8:I300" totalsRowShown="0" headerRowDxfId="178" dataDxfId="176" headerRowBorderDxfId="177" tableBorderDxfId="175" totalsRowBorderDxfId="174">
  <autoFilter ref="F8:I300" xr:uid="{00000000-0009-0000-0100-000022000000}"/>
  <tableColumns count="4">
    <tableColumn id="4" xr3:uid="{00000000-0010-0000-0800-000004000000}" name="Produto" dataDxfId="173"/>
    <tableColumn id="1" xr3:uid="{00000000-0010-0000-0800-000001000000}" name="Qtd" dataDxfId="172"/>
    <tableColumn id="2" xr3:uid="{00000000-0010-0000-0800-000002000000}" name="preço unitário" dataDxfId="171">
      <calculatedColumnFormula>IFERROR(VLOOKUP(Tabela34[[#This Row],[Produto]],produtos,5,0),"")</calculatedColumnFormula>
    </tableColumn>
    <tableColumn id="3" xr3:uid="{00000000-0010-0000-0800-000003000000}" name="total" dataDxfId="170">
      <calculatedColumnFormula>IFERROR(Tabela34[[#This Row],[preço unitário]]*Tabela34[[#This Row],[Qtd]],"")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J92"/>
  <sheetViews>
    <sheetView showGridLines="0" workbookViewId="0">
      <selection activeCell="J3" sqref="J3"/>
    </sheetView>
  </sheetViews>
  <sheetFormatPr defaultColWidth="0" defaultRowHeight="13.8" x14ac:dyDescent="0.3"/>
  <cols>
    <col min="1" max="1" width="38.33203125" style="159" customWidth="1"/>
    <col min="2" max="2" width="9.88671875" style="159" customWidth="1"/>
    <col min="3" max="3" width="19" style="160" customWidth="1"/>
    <col min="4" max="4" width="2.44140625" style="159" customWidth="1"/>
    <col min="5" max="5" width="35.44140625" style="159" customWidth="1"/>
    <col min="6" max="6" width="10.5546875" style="159" bestFit="1" customWidth="1"/>
    <col min="7" max="7" width="19.109375" style="160" bestFit="1" customWidth="1"/>
    <col min="8" max="10" width="9.109375" style="159" customWidth="1"/>
    <col min="11" max="16384" width="9.109375" style="159" hidden="1"/>
  </cols>
  <sheetData>
    <row r="1" spans="1:7" ht="3.75" customHeight="1" x14ac:dyDescent="0.3"/>
    <row r="2" spans="1:7" s="161" customFormat="1" x14ac:dyDescent="0.3">
      <c r="A2" s="181" t="s">
        <v>42</v>
      </c>
      <c r="B2" s="181"/>
      <c r="C2" s="181"/>
      <c r="D2" s="181"/>
      <c r="E2" s="181"/>
      <c r="F2" s="181"/>
      <c r="G2" s="181"/>
    </row>
    <row r="3" spans="1:7" s="161" customFormat="1" ht="21.75" customHeight="1" x14ac:dyDescent="0.3">
      <c r="A3" s="181"/>
      <c r="B3" s="181"/>
      <c r="C3" s="181"/>
      <c r="D3" s="181"/>
      <c r="E3" s="181"/>
      <c r="F3" s="181"/>
      <c r="G3" s="181"/>
    </row>
    <row r="4" spans="1:7" s="162" customFormat="1" ht="5.25" customHeight="1" x14ac:dyDescent="0.3">
      <c r="C4" s="163"/>
      <c r="G4" s="163"/>
    </row>
    <row r="5" spans="1:7" s="164" customFormat="1" ht="9.75" customHeight="1" x14ac:dyDescent="0.3">
      <c r="C5" s="165"/>
      <c r="G5" s="166"/>
    </row>
    <row r="6" spans="1:7" s="167" customFormat="1" ht="15" customHeight="1" x14ac:dyDescent="0.25">
      <c r="B6" s="168" t="s">
        <v>48</v>
      </c>
      <c r="C6" s="169" t="s">
        <v>45</v>
      </c>
      <c r="F6" s="167" t="s">
        <v>47</v>
      </c>
      <c r="G6" s="169" t="s">
        <v>45</v>
      </c>
    </row>
    <row r="7" spans="1:7" s="167" customFormat="1" ht="18.75" customHeight="1" x14ac:dyDescent="0.25">
      <c r="B7" s="168">
        <f>SUM(tbl_danificados[Qtd])</f>
        <v>2</v>
      </c>
      <c r="C7" s="169">
        <f>SUM(tbl_danificados[Valor de custo])</f>
        <v>0</v>
      </c>
      <c r="F7" s="168">
        <f>SUM(tbl_c.interno[Qtd])</f>
        <v>0</v>
      </c>
      <c r="G7" s="169">
        <f>SUM(tbl_c.interno[Valor de custo])</f>
        <v>0</v>
      </c>
    </row>
    <row r="9" spans="1:7" s="173" customFormat="1" ht="22.5" customHeight="1" x14ac:dyDescent="0.3">
      <c r="A9" s="170" t="s">
        <v>43</v>
      </c>
      <c r="B9" s="171" t="s">
        <v>6</v>
      </c>
      <c r="C9" s="172" t="s">
        <v>46</v>
      </c>
      <c r="E9" s="170" t="s">
        <v>44</v>
      </c>
      <c r="F9" s="171" t="s">
        <v>6</v>
      </c>
      <c r="G9" s="172" t="s">
        <v>46</v>
      </c>
    </row>
    <row r="10" spans="1:7" s="173" customFormat="1" x14ac:dyDescent="0.3">
      <c r="A10" s="174" t="s">
        <v>38</v>
      </c>
      <c r="B10" s="175">
        <v>2</v>
      </c>
      <c r="C10" s="176" t="str">
        <f>IFERROR(VLOOKUP(tbl_danificados[[#This Row],[Produtos Danificados]],produtos,3,0)*tbl_danificados[[#This Row],[Qtd]],"")</f>
        <v/>
      </c>
      <c r="E10" s="174"/>
      <c r="F10" s="175"/>
      <c r="G10" s="176" t="str">
        <f>IFERROR(VLOOKUP(tbl_c.interno[[#This Row],[Consumo interno]],produtos,3,0)*tbl_c.interno[[#This Row],[Qtd]],"")</f>
        <v/>
      </c>
    </row>
    <row r="11" spans="1:7" s="173" customFormat="1" x14ac:dyDescent="0.3">
      <c r="A11" s="174"/>
      <c r="B11" s="175"/>
      <c r="C11" s="176" t="str">
        <f>IFERROR(VLOOKUP(tbl_danificados[[#This Row],[Produtos Danificados]],produtos,3,0)*tbl_danificados[[#This Row],[Qtd]],"")</f>
        <v/>
      </c>
      <c r="E11" s="174"/>
      <c r="F11" s="175"/>
      <c r="G11" s="176" t="str">
        <f>IFERROR(VLOOKUP(tbl_c.interno[[#This Row],[Consumo interno]],produtos,3,0)*tbl_c.interno[[#This Row],[Qtd]],"")</f>
        <v/>
      </c>
    </row>
    <row r="12" spans="1:7" s="173" customFormat="1" x14ac:dyDescent="0.3">
      <c r="A12" s="174"/>
      <c r="B12" s="175"/>
      <c r="C12" s="176" t="str">
        <f>IFERROR(VLOOKUP(tbl_danificados[[#This Row],[Produtos Danificados]],produtos,3,0)*tbl_danificados[[#This Row],[Qtd]],"")</f>
        <v/>
      </c>
      <c r="E12" s="174"/>
      <c r="F12" s="175"/>
      <c r="G12" s="176" t="str">
        <f>IFERROR(VLOOKUP(tbl_c.interno[[#This Row],[Consumo interno]],produtos,3,0)*tbl_c.interno[[#This Row],[Qtd]],"")</f>
        <v/>
      </c>
    </row>
    <row r="13" spans="1:7" s="173" customFormat="1" x14ac:dyDescent="0.3">
      <c r="A13" s="174"/>
      <c r="B13" s="175"/>
      <c r="C13" s="176" t="str">
        <f>IFERROR(VLOOKUP(tbl_danificados[[#This Row],[Produtos Danificados]],produtos,3,0)*tbl_danificados[[#This Row],[Qtd]],"")</f>
        <v/>
      </c>
      <c r="E13" s="174"/>
      <c r="F13" s="175"/>
      <c r="G13" s="176" t="str">
        <f>IFERROR(VLOOKUP(tbl_c.interno[[#This Row],[Consumo interno]],produtos,3,0)*tbl_c.interno[[#This Row],[Qtd]],"")</f>
        <v/>
      </c>
    </row>
    <row r="14" spans="1:7" s="173" customFormat="1" x14ac:dyDescent="0.3">
      <c r="A14" s="174"/>
      <c r="B14" s="175"/>
      <c r="C14" s="176" t="str">
        <f>IFERROR(VLOOKUP(tbl_danificados[[#This Row],[Produtos Danificados]],produtos,3,0)*tbl_danificados[[#This Row],[Qtd]],"")</f>
        <v/>
      </c>
      <c r="E14" s="174"/>
      <c r="F14" s="175"/>
      <c r="G14" s="176" t="str">
        <f>IFERROR(VLOOKUP(tbl_c.interno[[#This Row],[Consumo interno]],produtos,3,0)*tbl_c.interno[[#This Row],[Qtd]],"")</f>
        <v/>
      </c>
    </row>
    <row r="15" spans="1:7" s="173" customFormat="1" x14ac:dyDescent="0.3">
      <c r="A15" s="174"/>
      <c r="B15" s="175"/>
      <c r="C15" s="176" t="str">
        <f>IFERROR(VLOOKUP(tbl_danificados[[#This Row],[Produtos Danificados]],produtos,3,0)*tbl_danificados[[#This Row],[Qtd]],"")</f>
        <v/>
      </c>
      <c r="E15" s="174"/>
      <c r="F15" s="175"/>
      <c r="G15" s="176" t="str">
        <f>IFERROR(VLOOKUP(tbl_c.interno[[#This Row],[Consumo interno]],produtos,3,0)*tbl_c.interno[[#This Row],[Qtd]],"")</f>
        <v/>
      </c>
    </row>
    <row r="16" spans="1:7" s="173" customFormat="1" x14ac:dyDescent="0.3">
      <c r="A16" s="174"/>
      <c r="B16" s="175"/>
      <c r="C16" s="176" t="str">
        <f>IFERROR(VLOOKUP(tbl_danificados[[#This Row],[Produtos Danificados]],produtos,3,0)*tbl_danificados[[#This Row],[Qtd]],"")</f>
        <v/>
      </c>
      <c r="E16" s="174"/>
      <c r="F16" s="175"/>
      <c r="G16" s="176" t="str">
        <f>IFERROR(VLOOKUP(tbl_c.interno[[#This Row],[Consumo interno]],produtos,3,0)*tbl_c.interno[[#This Row],[Qtd]],"")</f>
        <v/>
      </c>
    </row>
    <row r="17" spans="1:7" s="173" customFormat="1" x14ac:dyDescent="0.3">
      <c r="A17" s="174"/>
      <c r="B17" s="175"/>
      <c r="C17" s="176" t="str">
        <f>IFERROR(VLOOKUP(tbl_danificados[[#This Row],[Produtos Danificados]],produtos,3,0)*tbl_danificados[[#This Row],[Qtd]],"")</f>
        <v/>
      </c>
      <c r="E17" s="174"/>
      <c r="F17" s="175"/>
      <c r="G17" s="176" t="str">
        <f>IFERROR(VLOOKUP(tbl_c.interno[[#This Row],[Consumo interno]],produtos,3,0)*tbl_c.interno[[#This Row],[Qtd]],"")</f>
        <v/>
      </c>
    </row>
    <row r="18" spans="1:7" s="173" customFormat="1" x14ac:dyDescent="0.3">
      <c r="A18" s="174"/>
      <c r="B18" s="175"/>
      <c r="C18" s="176" t="str">
        <f>IFERROR(VLOOKUP(tbl_danificados[[#This Row],[Produtos Danificados]],produtos,3,0)*tbl_danificados[[#This Row],[Qtd]],"")</f>
        <v/>
      </c>
      <c r="E18" s="174"/>
      <c r="F18" s="175"/>
      <c r="G18" s="176" t="str">
        <f>IFERROR(VLOOKUP(tbl_c.interno[[#This Row],[Consumo interno]],produtos,3,0)*tbl_c.interno[[#This Row],[Qtd]],"")</f>
        <v/>
      </c>
    </row>
    <row r="19" spans="1:7" s="173" customFormat="1" x14ac:dyDescent="0.3">
      <c r="A19" s="174"/>
      <c r="B19" s="175"/>
      <c r="C19" s="176" t="str">
        <f>IFERROR(VLOOKUP(tbl_danificados[[#This Row],[Produtos Danificados]],produtos,3,0)*tbl_danificados[[#This Row],[Qtd]],"")</f>
        <v/>
      </c>
      <c r="E19" s="174"/>
      <c r="F19" s="175"/>
      <c r="G19" s="176" t="str">
        <f>IFERROR(VLOOKUP(tbl_c.interno[[#This Row],[Consumo interno]],produtos,3,0)*tbl_c.interno[[#This Row],[Qtd]],"")</f>
        <v/>
      </c>
    </row>
    <row r="20" spans="1:7" s="173" customFormat="1" x14ac:dyDescent="0.3">
      <c r="A20" s="174"/>
      <c r="B20" s="175"/>
      <c r="C20" s="176" t="str">
        <f>IFERROR(VLOOKUP(tbl_danificados[[#This Row],[Produtos Danificados]],produtos,3,0)*tbl_danificados[[#This Row],[Qtd]],"")</f>
        <v/>
      </c>
      <c r="E20" s="174"/>
      <c r="F20" s="175"/>
      <c r="G20" s="176" t="str">
        <f>IFERROR(VLOOKUP(tbl_c.interno[[#This Row],[Consumo interno]],produtos,3,0)*tbl_c.interno[[#This Row],[Qtd]],"")</f>
        <v/>
      </c>
    </row>
    <row r="21" spans="1:7" s="173" customFormat="1" x14ac:dyDescent="0.3">
      <c r="A21" s="174"/>
      <c r="B21" s="175"/>
      <c r="C21" s="176" t="str">
        <f>IFERROR(VLOOKUP(tbl_danificados[[#This Row],[Produtos Danificados]],produtos,3,0)*tbl_danificados[[#This Row],[Qtd]],"")</f>
        <v/>
      </c>
      <c r="E21" s="174"/>
      <c r="F21" s="175"/>
      <c r="G21" s="176" t="str">
        <f>IFERROR(VLOOKUP(tbl_c.interno[[#This Row],[Consumo interno]],produtos,3,0)*tbl_c.interno[[#This Row],[Qtd]],"")</f>
        <v/>
      </c>
    </row>
    <row r="22" spans="1:7" s="173" customFormat="1" x14ac:dyDescent="0.3">
      <c r="A22" s="174"/>
      <c r="B22" s="175"/>
      <c r="C22" s="176" t="str">
        <f>IFERROR(VLOOKUP(tbl_danificados[[#This Row],[Produtos Danificados]],produtos,3,0)*tbl_danificados[[#This Row],[Qtd]],"")</f>
        <v/>
      </c>
      <c r="E22" s="174"/>
      <c r="F22" s="175"/>
      <c r="G22" s="176" t="str">
        <f>IFERROR(VLOOKUP(tbl_c.interno[[#This Row],[Consumo interno]],produtos,3,0)*tbl_c.interno[[#This Row],[Qtd]],"")</f>
        <v/>
      </c>
    </row>
    <row r="23" spans="1:7" s="173" customFormat="1" x14ac:dyDescent="0.3">
      <c r="A23" s="174"/>
      <c r="B23" s="175"/>
      <c r="C23" s="176" t="str">
        <f>IFERROR(VLOOKUP(tbl_danificados[[#This Row],[Produtos Danificados]],produtos,3,0)*tbl_danificados[[#This Row],[Qtd]],"")</f>
        <v/>
      </c>
      <c r="E23" s="174"/>
      <c r="F23" s="175"/>
      <c r="G23" s="176" t="str">
        <f>IFERROR(VLOOKUP(tbl_c.interno[[#This Row],[Consumo interno]],produtos,3,0)*tbl_c.interno[[#This Row],[Qtd]],"")</f>
        <v/>
      </c>
    </row>
    <row r="24" spans="1:7" s="173" customFormat="1" x14ac:dyDescent="0.3">
      <c r="A24" s="174"/>
      <c r="B24" s="175"/>
      <c r="C24" s="176" t="str">
        <f>IFERROR(VLOOKUP(tbl_danificados[[#This Row],[Produtos Danificados]],produtos,3,0)*tbl_danificados[[#This Row],[Qtd]],"")</f>
        <v/>
      </c>
      <c r="E24" s="174"/>
      <c r="F24" s="175"/>
      <c r="G24" s="176" t="str">
        <f>IFERROR(VLOOKUP(tbl_c.interno[[#This Row],[Consumo interno]],produtos,3,0)*tbl_c.interno[[#This Row],[Qtd]],"")</f>
        <v/>
      </c>
    </row>
    <row r="25" spans="1:7" s="173" customFormat="1" x14ac:dyDescent="0.3">
      <c r="A25" s="174"/>
      <c r="B25" s="175"/>
      <c r="C25" s="176" t="str">
        <f>IFERROR(VLOOKUP(tbl_danificados[[#This Row],[Produtos Danificados]],produtos,3,0)*tbl_danificados[[#This Row],[Qtd]],"")</f>
        <v/>
      </c>
      <c r="E25" s="174"/>
      <c r="F25" s="175"/>
      <c r="G25" s="176" t="str">
        <f>IFERROR(VLOOKUP(tbl_c.interno[[#This Row],[Consumo interno]],produtos,3,0)*tbl_c.interno[[#This Row],[Qtd]],"")</f>
        <v/>
      </c>
    </row>
    <row r="26" spans="1:7" s="173" customFormat="1" x14ac:dyDescent="0.3">
      <c r="A26" s="174"/>
      <c r="B26" s="175"/>
      <c r="C26" s="176" t="str">
        <f>IFERROR(VLOOKUP(tbl_danificados[[#This Row],[Produtos Danificados]],produtos,3,0)*tbl_danificados[[#This Row],[Qtd]],"")</f>
        <v/>
      </c>
      <c r="E26" s="174"/>
      <c r="F26" s="175"/>
      <c r="G26" s="176" t="str">
        <f>IFERROR(VLOOKUP(tbl_c.interno[[#This Row],[Consumo interno]],produtos,3,0)*tbl_c.interno[[#This Row],[Qtd]],"")</f>
        <v/>
      </c>
    </row>
    <row r="27" spans="1:7" s="173" customFormat="1" x14ac:dyDescent="0.3">
      <c r="A27" s="174"/>
      <c r="B27" s="175"/>
      <c r="C27" s="176" t="str">
        <f>IFERROR(VLOOKUP(tbl_danificados[[#This Row],[Produtos Danificados]],produtos,3,0)*tbl_danificados[[#This Row],[Qtd]],"")</f>
        <v/>
      </c>
      <c r="E27" s="174"/>
      <c r="F27" s="175"/>
      <c r="G27" s="176" t="str">
        <f>IFERROR(VLOOKUP(tbl_c.interno[[#This Row],[Consumo interno]],produtos,3,0)*tbl_c.interno[[#This Row],[Qtd]],"")</f>
        <v/>
      </c>
    </row>
    <row r="28" spans="1:7" s="173" customFormat="1" x14ac:dyDescent="0.3">
      <c r="A28" s="174"/>
      <c r="B28" s="175"/>
      <c r="C28" s="176" t="str">
        <f>IFERROR(VLOOKUP(tbl_danificados[[#This Row],[Produtos Danificados]],produtos,3,0)*tbl_danificados[[#This Row],[Qtd]],"")</f>
        <v/>
      </c>
      <c r="E28" s="174"/>
      <c r="F28" s="175"/>
      <c r="G28" s="176" t="str">
        <f>IFERROR(VLOOKUP(tbl_c.interno[[#This Row],[Consumo interno]],produtos,3,0)*tbl_c.interno[[#This Row],[Qtd]],"")</f>
        <v/>
      </c>
    </row>
    <row r="29" spans="1:7" s="173" customFormat="1" x14ac:dyDescent="0.3">
      <c r="A29" s="174"/>
      <c r="B29" s="175"/>
      <c r="C29" s="176" t="str">
        <f>IFERROR(VLOOKUP(tbl_danificados[[#This Row],[Produtos Danificados]],produtos,3,0)*tbl_danificados[[#This Row],[Qtd]],"")</f>
        <v/>
      </c>
      <c r="E29" s="174"/>
      <c r="F29" s="175"/>
      <c r="G29" s="176" t="str">
        <f>IFERROR(VLOOKUP(tbl_c.interno[[#This Row],[Consumo interno]],produtos,3,0)*tbl_c.interno[[#This Row],[Qtd]],"")</f>
        <v/>
      </c>
    </row>
    <row r="30" spans="1:7" s="173" customFormat="1" x14ac:dyDescent="0.3">
      <c r="A30" s="174"/>
      <c r="B30" s="175"/>
      <c r="C30" s="176" t="str">
        <f>IFERROR(VLOOKUP(tbl_danificados[[#This Row],[Produtos Danificados]],produtos,3,0)*tbl_danificados[[#This Row],[Qtd]],"")</f>
        <v/>
      </c>
      <c r="E30" s="174"/>
      <c r="F30" s="175"/>
      <c r="G30" s="176" t="str">
        <f>IFERROR(VLOOKUP(tbl_c.interno[[#This Row],[Consumo interno]],produtos,3,0)*tbl_c.interno[[#This Row],[Qtd]],"")</f>
        <v/>
      </c>
    </row>
    <row r="31" spans="1:7" s="173" customFormat="1" x14ac:dyDescent="0.3">
      <c r="A31" s="174"/>
      <c r="B31" s="175"/>
      <c r="C31" s="176" t="str">
        <f>IFERROR(VLOOKUP(tbl_danificados[[#This Row],[Produtos Danificados]],produtos,3,0)*tbl_danificados[[#This Row],[Qtd]],"")</f>
        <v/>
      </c>
      <c r="E31" s="174"/>
      <c r="F31" s="175"/>
      <c r="G31" s="176" t="str">
        <f>IFERROR(VLOOKUP(tbl_c.interno[[#This Row],[Consumo interno]],produtos,3,0)*tbl_c.interno[[#This Row],[Qtd]],"")</f>
        <v/>
      </c>
    </row>
    <row r="32" spans="1:7" s="173" customFormat="1" x14ac:dyDescent="0.3">
      <c r="A32" s="174"/>
      <c r="B32" s="175"/>
      <c r="C32" s="176" t="str">
        <f>IFERROR(VLOOKUP(tbl_danificados[[#This Row],[Produtos Danificados]],produtos,3,0)*tbl_danificados[[#This Row],[Qtd]],"")</f>
        <v/>
      </c>
      <c r="E32" s="174"/>
      <c r="F32" s="175"/>
      <c r="G32" s="176" t="str">
        <f>IFERROR(VLOOKUP(tbl_c.interno[[#This Row],[Consumo interno]],produtos,3,0)*tbl_c.interno[[#This Row],[Qtd]],"")</f>
        <v/>
      </c>
    </row>
    <row r="33" spans="1:7" s="173" customFormat="1" x14ac:dyDescent="0.3">
      <c r="A33" s="174"/>
      <c r="B33" s="175"/>
      <c r="C33" s="176" t="str">
        <f>IFERROR(VLOOKUP(tbl_danificados[[#This Row],[Produtos Danificados]],produtos,3,0)*tbl_danificados[[#This Row],[Qtd]],"")</f>
        <v/>
      </c>
      <c r="E33" s="174"/>
      <c r="F33" s="175"/>
      <c r="G33" s="176" t="str">
        <f>IFERROR(VLOOKUP(tbl_c.interno[[#This Row],[Consumo interno]],produtos,3,0)*tbl_c.interno[[#This Row],[Qtd]],"")</f>
        <v/>
      </c>
    </row>
    <row r="34" spans="1:7" s="173" customFormat="1" x14ac:dyDescent="0.3">
      <c r="A34" s="174"/>
      <c r="B34" s="175"/>
      <c r="C34" s="176" t="str">
        <f>IFERROR(VLOOKUP(tbl_danificados[[#This Row],[Produtos Danificados]],produtos,3,0)*tbl_danificados[[#This Row],[Qtd]],"")</f>
        <v/>
      </c>
      <c r="E34" s="174"/>
      <c r="F34" s="175"/>
      <c r="G34" s="176" t="str">
        <f>IFERROR(VLOOKUP(tbl_c.interno[[#This Row],[Consumo interno]],produtos,3,0)*tbl_c.interno[[#This Row],[Qtd]],"")</f>
        <v/>
      </c>
    </row>
    <row r="35" spans="1:7" s="173" customFormat="1" x14ac:dyDescent="0.3">
      <c r="A35" s="177"/>
      <c r="B35" s="178"/>
      <c r="C35" s="176" t="str">
        <f>IFERROR(VLOOKUP(tbl_danificados[[#This Row],[Produtos Danificados]],produtos,3,0)*tbl_danificados[[#This Row],[Qtd]],"")</f>
        <v/>
      </c>
      <c r="E35" s="177"/>
      <c r="F35" s="178"/>
      <c r="G35" s="179" t="str">
        <f>IFERROR(VLOOKUP(tbl_c.interno[[#This Row],[Consumo interno]],produtos,3,0)*tbl_c.interno[[#This Row],[Qtd]],"")</f>
        <v/>
      </c>
    </row>
    <row r="36" spans="1:7" s="173" customFormat="1" x14ac:dyDescent="0.3">
      <c r="C36" s="180"/>
      <c r="G36" s="180"/>
    </row>
    <row r="37" spans="1:7" s="173" customFormat="1" x14ac:dyDescent="0.3">
      <c r="C37" s="180"/>
      <c r="G37" s="180"/>
    </row>
    <row r="38" spans="1:7" s="173" customFormat="1" x14ac:dyDescent="0.3">
      <c r="C38" s="180"/>
      <c r="G38" s="180"/>
    </row>
    <row r="39" spans="1:7" s="173" customFormat="1" x14ac:dyDescent="0.3">
      <c r="C39" s="180"/>
      <c r="G39" s="180"/>
    </row>
    <row r="40" spans="1:7" s="173" customFormat="1" x14ac:dyDescent="0.3">
      <c r="C40" s="180"/>
      <c r="G40" s="180"/>
    </row>
    <row r="41" spans="1:7" s="173" customFormat="1" x14ac:dyDescent="0.3">
      <c r="C41" s="180"/>
      <c r="G41" s="180"/>
    </row>
    <row r="42" spans="1:7" s="173" customFormat="1" x14ac:dyDescent="0.3">
      <c r="C42" s="180"/>
      <c r="G42" s="180"/>
    </row>
    <row r="43" spans="1:7" s="173" customFormat="1" x14ac:dyDescent="0.3">
      <c r="C43" s="180"/>
      <c r="G43" s="180"/>
    </row>
    <row r="44" spans="1:7" s="173" customFormat="1" x14ac:dyDescent="0.3">
      <c r="C44" s="180"/>
      <c r="G44" s="180"/>
    </row>
    <row r="45" spans="1:7" s="173" customFormat="1" x14ac:dyDescent="0.3">
      <c r="C45" s="180"/>
      <c r="G45" s="180"/>
    </row>
    <row r="46" spans="1:7" s="173" customFormat="1" x14ac:dyDescent="0.3">
      <c r="C46" s="180"/>
      <c r="G46" s="180"/>
    </row>
    <row r="47" spans="1:7" s="173" customFormat="1" x14ac:dyDescent="0.3">
      <c r="C47" s="180"/>
      <c r="G47" s="180"/>
    </row>
    <row r="48" spans="1:7" s="173" customFormat="1" x14ac:dyDescent="0.3">
      <c r="C48" s="180"/>
      <c r="G48" s="180"/>
    </row>
    <row r="49" spans="3:7" s="173" customFormat="1" x14ac:dyDescent="0.3">
      <c r="C49" s="180"/>
      <c r="G49" s="180"/>
    </row>
    <row r="50" spans="3:7" s="173" customFormat="1" x14ac:dyDescent="0.3">
      <c r="C50" s="180"/>
      <c r="G50" s="180"/>
    </row>
    <row r="51" spans="3:7" s="173" customFormat="1" x14ac:dyDescent="0.3">
      <c r="C51" s="180"/>
      <c r="G51" s="180"/>
    </row>
    <row r="52" spans="3:7" s="173" customFormat="1" x14ac:dyDescent="0.3">
      <c r="C52" s="180"/>
      <c r="G52" s="180"/>
    </row>
    <row r="53" spans="3:7" s="173" customFormat="1" x14ac:dyDescent="0.3">
      <c r="C53" s="180"/>
      <c r="G53" s="180"/>
    </row>
    <row r="54" spans="3:7" s="173" customFormat="1" x14ac:dyDescent="0.3">
      <c r="C54" s="180"/>
      <c r="G54" s="180"/>
    </row>
    <row r="55" spans="3:7" s="173" customFormat="1" x14ac:dyDescent="0.3">
      <c r="C55" s="180"/>
      <c r="G55" s="180"/>
    </row>
    <row r="56" spans="3:7" s="173" customFormat="1" x14ac:dyDescent="0.3">
      <c r="C56" s="180"/>
      <c r="G56" s="180"/>
    </row>
    <row r="57" spans="3:7" s="173" customFormat="1" x14ac:dyDescent="0.3">
      <c r="C57" s="180"/>
      <c r="G57" s="180"/>
    </row>
    <row r="58" spans="3:7" s="173" customFormat="1" x14ac:dyDescent="0.3">
      <c r="C58" s="180"/>
      <c r="G58" s="180"/>
    </row>
    <row r="59" spans="3:7" s="173" customFormat="1" x14ac:dyDescent="0.3">
      <c r="C59" s="180"/>
      <c r="G59" s="180"/>
    </row>
    <row r="60" spans="3:7" s="173" customFormat="1" x14ac:dyDescent="0.3">
      <c r="C60" s="180"/>
      <c r="G60" s="180"/>
    </row>
    <row r="61" spans="3:7" s="173" customFormat="1" x14ac:dyDescent="0.3">
      <c r="C61" s="180"/>
      <c r="G61" s="180"/>
    </row>
    <row r="62" spans="3:7" s="173" customFormat="1" x14ac:dyDescent="0.3">
      <c r="C62" s="180"/>
      <c r="G62" s="180"/>
    </row>
    <row r="63" spans="3:7" s="173" customFormat="1" x14ac:dyDescent="0.3">
      <c r="C63" s="180"/>
      <c r="G63" s="180"/>
    </row>
    <row r="64" spans="3:7" s="173" customFormat="1" x14ac:dyDescent="0.3">
      <c r="C64" s="180"/>
      <c r="G64" s="180"/>
    </row>
    <row r="65" spans="3:7" s="173" customFormat="1" x14ac:dyDescent="0.3">
      <c r="C65" s="180"/>
      <c r="G65" s="180"/>
    </row>
    <row r="66" spans="3:7" s="173" customFormat="1" x14ac:dyDescent="0.3">
      <c r="C66" s="180"/>
      <c r="G66" s="180"/>
    </row>
    <row r="67" spans="3:7" s="173" customFormat="1" x14ac:dyDescent="0.3">
      <c r="C67" s="180"/>
      <c r="G67" s="180"/>
    </row>
    <row r="68" spans="3:7" s="173" customFormat="1" x14ac:dyDescent="0.3">
      <c r="C68" s="180"/>
      <c r="G68" s="180"/>
    </row>
    <row r="69" spans="3:7" s="173" customFormat="1" x14ac:dyDescent="0.3">
      <c r="C69" s="180"/>
      <c r="G69" s="180"/>
    </row>
    <row r="70" spans="3:7" s="173" customFormat="1" x14ac:dyDescent="0.3">
      <c r="C70" s="180"/>
      <c r="G70" s="180"/>
    </row>
    <row r="71" spans="3:7" s="173" customFormat="1" x14ac:dyDescent="0.3">
      <c r="C71" s="180"/>
      <c r="G71" s="180"/>
    </row>
    <row r="72" spans="3:7" s="173" customFormat="1" x14ac:dyDescent="0.3">
      <c r="C72" s="180"/>
      <c r="G72" s="180"/>
    </row>
    <row r="73" spans="3:7" s="173" customFormat="1" x14ac:dyDescent="0.3">
      <c r="C73" s="180"/>
      <c r="G73" s="180"/>
    </row>
    <row r="74" spans="3:7" s="173" customFormat="1" x14ac:dyDescent="0.3">
      <c r="C74" s="180"/>
      <c r="G74" s="180"/>
    </row>
    <row r="75" spans="3:7" s="173" customFormat="1" x14ac:dyDescent="0.3">
      <c r="C75" s="180"/>
      <c r="G75" s="180"/>
    </row>
    <row r="76" spans="3:7" s="173" customFormat="1" x14ac:dyDescent="0.3">
      <c r="C76" s="180"/>
      <c r="G76" s="180"/>
    </row>
    <row r="77" spans="3:7" s="173" customFormat="1" x14ac:dyDescent="0.3">
      <c r="C77" s="180"/>
      <c r="G77" s="180"/>
    </row>
    <row r="78" spans="3:7" s="173" customFormat="1" x14ac:dyDescent="0.3">
      <c r="C78" s="180"/>
      <c r="G78" s="180"/>
    </row>
    <row r="79" spans="3:7" s="173" customFormat="1" x14ac:dyDescent="0.3">
      <c r="C79" s="180"/>
      <c r="G79" s="180"/>
    </row>
    <row r="80" spans="3:7" s="173" customFormat="1" x14ac:dyDescent="0.3">
      <c r="C80" s="180"/>
      <c r="G80" s="180"/>
    </row>
    <row r="81" spans="3:7" s="173" customFormat="1" x14ac:dyDescent="0.3">
      <c r="C81" s="180"/>
      <c r="G81" s="180"/>
    </row>
    <row r="82" spans="3:7" s="173" customFormat="1" x14ac:dyDescent="0.3">
      <c r="C82" s="180"/>
      <c r="G82" s="180"/>
    </row>
    <row r="83" spans="3:7" s="173" customFormat="1" x14ac:dyDescent="0.3">
      <c r="C83" s="180"/>
      <c r="G83" s="180"/>
    </row>
    <row r="84" spans="3:7" s="173" customFormat="1" x14ac:dyDescent="0.3">
      <c r="C84" s="180"/>
      <c r="G84" s="180"/>
    </row>
    <row r="85" spans="3:7" s="173" customFormat="1" x14ac:dyDescent="0.3">
      <c r="C85" s="180"/>
      <c r="G85" s="180"/>
    </row>
    <row r="86" spans="3:7" s="173" customFormat="1" x14ac:dyDescent="0.3">
      <c r="C86" s="180"/>
      <c r="G86" s="180"/>
    </row>
    <row r="87" spans="3:7" s="173" customFormat="1" x14ac:dyDescent="0.3">
      <c r="C87" s="180"/>
      <c r="G87" s="180"/>
    </row>
    <row r="88" spans="3:7" s="173" customFormat="1" x14ac:dyDescent="0.3">
      <c r="C88" s="180"/>
      <c r="G88" s="180"/>
    </row>
    <row r="89" spans="3:7" s="173" customFormat="1" x14ac:dyDescent="0.3">
      <c r="C89" s="180"/>
      <c r="G89" s="180"/>
    </row>
    <row r="90" spans="3:7" s="173" customFormat="1" x14ac:dyDescent="0.3">
      <c r="C90" s="180"/>
      <c r="G90" s="180"/>
    </row>
    <row r="91" spans="3:7" s="173" customFormat="1" x14ac:dyDescent="0.3">
      <c r="C91" s="180"/>
      <c r="G91" s="180"/>
    </row>
    <row r="92" spans="3:7" s="173" customFormat="1" x14ac:dyDescent="0.3">
      <c r="C92" s="180"/>
      <c r="G92" s="180"/>
    </row>
  </sheetData>
  <mergeCells count="1">
    <mergeCell ref="A2:G3"/>
  </mergeCells>
  <dataValidations count="1">
    <dataValidation type="whole" allowBlank="1" showInputMessage="1" showErrorMessage="1" sqref="B10:B35" xr:uid="{00000000-0002-0000-0100-000000000000}">
      <formula1>1</formula1>
      <formula2>1000000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OFFSET(produtos!$B$4,0,0,COUNTA(produtos!$B$4:$B$9997),1)</xm:f>
          </x14:formula1>
          <xm:sqref>A10:A1048576 E10:E1048576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M300"/>
  <sheetViews>
    <sheetView showGridLines="0" workbookViewId="0">
      <pane ySplit="8" topLeftCell="A9" activePane="bottomLeft" state="frozen"/>
      <selection activeCell="F22" sqref="F22"/>
      <selection pane="bottomLeft" activeCell="F22" sqref="F22"/>
    </sheetView>
  </sheetViews>
  <sheetFormatPr defaultColWidth="0" defaultRowHeight="14.4" x14ac:dyDescent="0.3"/>
  <cols>
    <col min="1" max="1" width="26" style="88" customWidth="1"/>
    <col min="2" max="2" width="8.33203125" style="88" customWidth="1"/>
    <col min="3" max="3" width="16.44140625" style="106" bestFit="1" customWidth="1"/>
    <col min="4" max="4" width="12.44140625" style="88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18.6640625" style="106" bestFit="1" customWidth="1"/>
    <col min="9" max="9" width="12.44140625" style="106" customWidth="1"/>
    <col min="10" max="10" width="5.88671875" style="88" customWidth="1"/>
    <col min="11" max="12" width="18.88671875" style="88" hidden="1" customWidth="1"/>
    <col min="13" max="13" width="10.44140625" style="86" hidden="1" customWidth="1"/>
    <col min="14" max="16384" width="9.109375" style="86" hidden="1"/>
  </cols>
  <sheetData>
    <row r="1" spans="1:13" ht="36" customHeight="1" x14ac:dyDescent="0.3">
      <c r="A1" s="221" t="s">
        <v>15</v>
      </c>
      <c r="B1" s="221"/>
      <c r="C1" s="221"/>
      <c r="D1" s="221"/>
      <c r="E1" s="221"/>
      <c r="F1" s="221"/>
      <c r="G1" s="221"/>
      <c r="H1" s="221"/>
      <c r="I1" s="221"/>
      <c r="J1" s="85"/>
      <c r="K1" s="85"/>
      <c r="L1" s="85"/>
      <c r="M1" s="85"/>
    </row>
    <row r="2" spans="1:13" ht="9" customHeight="1" x14ac:dyDescent="0.3">
      <c r="A2" s="87"/>
      <c r="B2" s="87"/>
      <c r="C2" s="105"/>
      <c r="D2" s="87"/>
      <c r="E2" s="87"/>
      <c r="F2" s="87"/>
      <c r="G2" s="87"/>
      <c r="H2" s="105"/>
      <c r="I2" s="105"/>
      <c r="J2" s="87"/>
      <c r="K2" s="87"/>
      <c r="L2" s="243"/>
      <c r="M2" s="243"/>
    </row>
    <row r="3" spans="1:13" ht="9" customHeight="1" x14ac:dyDescent="0.3"/>
    <row r="4" spans="1:13" ht="27.6" x14ac:dyDescent="0.3">
      <c r="A4" s="89"/>
      <c r="B4" s="90" t="s">
        <v>26</v>
      </c>
      <c r="C4" s="91"/>
      <c r="D4" s="90" t="s">
        <v>28</v>
      </c>
      <c r="E4" s="90"/>
      <c r="F4" s="216" t="s">
        <v>10</v>
      </c>
      <c r="G4" s="216"/>
      <c r="H4" s="216"/>
      <c r="I4" s="219" t="s">
        <v>30</v>
      </c>
      <c r="J4" s="219"/>
      <c r="K4" s="219"/>
      <c r="L4" s="90"/>
      <c r="M4" s="90"/>
    </row>
    <row r="5" spans="1:13" x14ac:dyDescent="0.3">
      <c r="A5" s="89"/>
      <c r="B5" s="90">
        <f>SUM(Tabela12[Qtd])</f>
        <v>2</v>
      </c>
      <c r="C5" s="91"/>
      <c r="D5" s="91">
        <f>SUM(Tabela12[Total])</f>
        <v>0</v>
      </c>
      <c r="E5" s="90"/>
      <c r="F5" s="90"/>
      <c r="G5" s="90">
        <f>SUM(Tabela13[Qtd])</f>
        <v>1</v>
      </c>
      <c r="H5" s="91">
        <f>SUM(Tabela13[total])</f>
        <v>0</v>
      </c>
      <c r="I5" s="219">
        <f>H5-D5</f>
        <v>0</v>
      </c>
      <c r="J5" s="219"/>
      <c r="K5" s="219"/>
      <c r="L5" s="90"/>
      <c r="M5" s="90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12"/>
      <c r="K7" s="242"/>
      <c r="L7" s="242"/>
      <c r="M7" s="242"/>
    </row>
    <row r="8" spans="1:13" ht="15" customHeight="1" x14ac:dyDescent="0.3">
      <c r="A8" s="93" t="s">
        <v>3</v>
      </c>
      <c r="B8" s="94" t="s">
        <v>6</v>
      </c>
      <c r="C8" s="107" t="s">
        <v>7</v>
      </c>
      <c r="D8" s="95" t="s">
        <v>4</v>
      </c>
      <c r="F8" s="94" t="s">
        <v>3</v>
      </c>
      <c r="G8" s="96" t="s">
        <v>6</v>
      </c>
      <c r="H8" s="107" t="s">
        <v>7</v>
      </c>
      <c r="I8" s="110" t="s">
        <v>9</v>
      </c>
      <c r="J8" s="86"/>
      <c r="K8" s="111"/>
      <c r="L8" s="111"/>
      <c r="M8" s="111"/>
    </row>
    <row r="9" spans="1:13" x14ac:dyDescent="0.3">
      <c r="A9" s="97" t="s">
        <v>2</v>
      </c>
      <c r="B9" s="98">
        <v>2</v>
      </c>
      <c r="C9" s="99" t="str">
        <f>IFERROR(VLOOKUP(Tabela12[[#This Row],[Produto]],produtos,3,0),"")</f>
        <v/>
      </c>
      <c r="D9" s="113" t="str">
        <f>IFERROR(Tabela12[[#This Row],[preço unitário]]*Tabela12[[#This Row],[Qtd]],"")</f>
        <v/>
      </c>
      <c r="E9" s="86"/>
      <c r="F9" s="101" t="s">
        <v>2</v>
      </c>
      <c r="G9" s="97">
        <v>1</v>
      </c>
      <c r="H9" s="99" t="str">
        <f>IFERROR(VLOOKUP(Tabela12[[#This Row],[Produto]],produtos,5,0),"")</f>
        <v/>
      </c>
      <c r="I9" s="100" t="str">
        <f>IFERROR(Tabela13[[#This Row],[preço unitário]]*Tabela13[[#This Row],[Qtd]],"")</f>
        <v/>
      </c>
      <c r="J9" s="86"/>
      <c r="K9" s="112"/>
      <c r="L9" s="112"/>
      <c r="M9" s="112"/>
    </row>
    <row r="10" spans="1:13" x14ac:dyDescent="0.3">
      <c r="A10" s="97"/>
      <c r="B10" s="98"/>
      <c r="C10" s="99" t="str">
        <f>IFERROR(VLOOKUP(Tabela12[[#This Row],[Produto]],produtos,3,0),"")</f>
        <v/>
      </c>
      <c r="D10" s="113" t="str">
        <f>IFERROR(Tabela12[[#This Row],[preço unitário]]*Tabela12[[#This Row],[Qtd]],"")</f>
        <v/>
      </c>
      <c r="E10" s="86"/>
      <c r="F10" s="97"/>
      <c r="G10" s="97"/>
      <c r="H10" s="99" t="str">
        <f>IFERROR(VLOOKUP(Tabela12[[#This Row],[Produto]],produtos,5,0),"")</f>
        <v/>
      </c>
      <c r="I10" s="100" t="str">
        <f>IFERROR(Tabela13[[#This Row],[preço unitário]]*Tabela13[[#This Row],[Qtd]],"")</f>
        <v/>
      </c>
      <c r="J10" s="86"/>
      <c r="K10" s="112"/>
      <c r="L10" s="112"/>
      <c r="M10" s="112"/>
    </row>
    <row r="11" spans="1:13" x14ac:dyDescent="0.3">
      <c r="A11" s="97"/>
      <c r="B11" s="98"/>
      <c r="C11" s="99" t="str">
        <f>IFERROR(VLOOKUP(Tabela12[[#This Row],[Produto]],produtos,3,0),"")</f>
        <v/>
      </c>
      <c r="D11" s="113" t="str">
        <f>IFERROR(Tabela12[[#This Row],[preço unitário]]*Tabela12[[#This Row],[Qtd]],"")</f>
        <v/>
      </c>
      <c r="E11" s="86"/>
      <c r="F11" s="97"/>
      <c r="G11" s="97"/>
      <c r="H11" s="99" t="str">
        <f>IFERROR(VLOOKUP(Tabela12[[#This Row],[Produto]],produtos,5,0),"")</f>
        <v/>
      </c>
      <c r="I11" s="100" t="str">
        <f>IFERROR(Tabela13[[#This Row],[preço unitário]]*Tabela13[[#This Row],[Qtd]],"")</f>
        <v/>
      </c>
      <c r="J11" s="86"/>
      <c r="K11" s="112"/>
      <c r="L11" s="112"/>
      <c r="M11" s="112"/>
    </row>
    <row r="12" spans="1:13" x14ac:dyDescent="0.3">
      <c r="A12" s="97"/>
      <c r="B12" s="98"/>
      <c r="C12" s="99" t="str">
        <f>IFERROR(VLOOKUP(Tabela12[[#This Row],[Produto]],produtos,3,0),"")</f>
        <v/>
      </c>
      <c r="D12" s="113" t="str">
        <f>IFERROR(Tabela12[[#This Row],[preço unitário]]*Tabela12[[#This Row],[Qtd]],"")</f>
        <v/>
      </c>
      <c r="E12" s="86"/>
      <c r="F12" s="97"/>
      <c r="G12" s="97"/>
      <c r="H12" s="99" t="str">
        <f>IFERROR(VLOOKUP(Tabela12[[#This Row],[Produto]],produtos,5,0),"")</f>
        <v/>
      </c>
      <c r="I12" s="100" t="str">
        <f>IFERROR(Tabela13[[#This Row],[preço unitário]]*Tabela13[[#This Row],[Qtd]],"")</f>
        <v/>
      </c>
      <c r="J12" s="86"/>
      <c r="K12" s="112"/>
      <c r="L12" s="112"/>
      <c r="M12" s="112"/>
    </row>
    <row r="13" spans="1:13" x14ac:dyDescent="0.3">
      <c r="A13" s="97"/>
      <c r="B13" s="98"/>
      <c r="C13" s="99" t="str">
        <f>IFERROR(VLOOKUP(Tabela12[[#This Row],[Produto]],produtos,3,0),"")</f>
        <v/>
      </c>
      <c r="D13" s="113" t="str">
        <f>IFERROR(Tabela12[[#This Row],[preço unitário]]*Tabela12[[#This Row],[Qtd]],"")</f>
        <v/>
      </c>
      <c r="E13" s="86"/>
      <c r="F13" s="97"/>
      <c r="G13" s="97"/>
      <c r="H13" s="99" t="str">
        <f>IFERROR(VLOOKUP(Tabela12[[#This Row],[Produto]],produtos,5,0),"")</f>
        <v/>
      </c>
      <c r="I13" s="100" t="str">
        <f>IFERROR(Tabela13[[#This Row],[preço unitário]]*Tabela13[[#This Row],[Qtd]],"")</f>
        <v/>
      </c>
      <c r="J13" s="86"/>
      <c r="K13" s="112"/>
      <c r="L13" s="112"/>
      <c r="M13" s="112"/>
    </row>
    <row r="14" spans="1:13" x14ac:dyDescent="0.3">
      <c r="A14" s="97"/>
      <c r="B14" s="98"/>
      <c r="C14" s="99" t="str">
        <f>IFERROR(VLOOKUP(Tabela12[[#This Row],[Produto]],produtos,3,0),"")</f>
        <v/>
      </c>
      <c r="D14" s="113" t="str">
        <f>IFERROR(Tabela12[[#This Row],[preço unitário]]*Tabela12[[#This Row],[Qtd]],"")</f>
        <v/>
      </c>
      <c r="E14" s="86"/>
      <c r="F14" s="97"/>
      <c r="G14" s="97"/>
      <c r="H14" s="99" t="str">
        <f>IFERROR(VLOOKUP(Tabela12[[#This Row],[Produto]],produtos,5,0),"")</f>
        <v/>
      </c>
      <c r="I14" s="100" t="str">
        <f>IFERROR(Tabela13[[#This Row],[preço unitário]]*Tabela13[[#This Row],[Qtd]],"")</f>
        <v/>
      </c>
      <c r="J14" s="86"/>
      <c r="K14" s="112"/>
      <c r="L14" s="112"/>
      <c r="M14" s="112"/>
    </row>
    <row r="15" spans="1:13" x14ac:dyDescent="0.3">
      <c r="A15" s="97"/>
      <c r="B15" s="98"/>
      <c r="C15" s="99" t="str">
        <f>IFERROR(VLOOKUP(Tabela12[[#This Row],[Produto]],produtos,3,0),"")</f>
        <v/>
      </c>
      <c r="D15" s="113" t="str">
        <f>IFERROR(Tabela12[[#This Row],[preço unitário]]*Tabela12[[#This Row],[Qtd]],"")</f>
        <v/>
      </c>
      <c r="E15" s="86"/>
      <c r="F15" s="97"/>
      <c r="G15" s="97"/>
      <c r="H15" s="99" t="str">
        <f>IFERROR(VLOOKUP(Tabela12[[#This Row],[Produto]],produtos,5,0),"")</f>
        <v/>
      </c>
      <c r="I15" s="100" t="str">
        <f>IFERROR(Tabela13[[#This Row],[preço unitário]]*Tabela13[[#This Row],[Qtd]],"")</f>
        <v/>
      </c>
      <c r="J15" s="86"/>
      <c r="K15" s="112"/>
      <c r="L15" s="112"/>
      <c r="M15" s="112"/>
    </row>
    <row r="16" spans="1:13" x14ac:dyDescent="0.3">
      <c r="A16" s="97"/>
      <c r="B16" s="98"/>
      <c r="C16" s="99" t="str">
        <f>IFERROR(VLOOKUP(Tabela12[[#This Row],[Produto]],produtos,3,0),"")</f>
        <v/>
      </c>
      <c r="D16" s="113" t="str">
        <f>IFERROR(Tabela12[[#This Row],[preço unitário]]*Tabela12[[#This Row],[Qtd]],"")</f>
        <v/>
      </c>
      <c r="E16" s="86"/>
      <c r="F16" s="97"/>
      <c r="G16" s="97"/>
      <c r="H16" s="99" t="str">
        <f>IFERROR(VLOOKUP(Tabela12[[#This Row],[Produto]],produtos,5,0),"")</f>
        <v/>
      </c>
      <c r="I16" s="100" t="str">
        <f>IFERROR(Tabela13[[#This Row],[preço unitário]]*Tabela13[[#This Row],[Qtd]],"")</f>
        <v/>
      </c>
      <c r="J16" s="86"/>
      <c r="K16" s="112"/>
      <c r="L16" s="112"/>
      <c r="M16" s="112"/>
    </row>
    <row r="17" spans="1:13" x14ac:dyDescent="0.3">
      <c r="A17" s="97"/>
      <c r="B17" s="98"/>
      <c r="C17" s="99" t="str">
        <f>IFERROR(VLOOKUP(Tabela12[[#This Row],[Produto]],produtos,3,0),"")</f>
        <v/>
      </c>
      <c r="D17" s="113" t="str">
        <f>IFERROR(Tabela12[[#This Row],[preço unitário]]*Tabela12[[#This Row],[Qtd]],"")</f>
        <v/>
      </c>
      <c r="E17" s="86"/>
      <c r="F17" s="97"/>
      <c r="G17" s="97"/>
      <c r="H17" s="99" t="str">
        <f>IFERROR(VLOOKUP(Tabela12[[#This Row],[Produto]],produtos,5,0),"")</f>
        <v/>
      </c>
      <c r="I17" s="100" t="str">
        <f>IFERROR(Tabela13[[#This Row],[preço unitário]]*Tabela13[[#This Row],[Qtd]],"")</f>
        <v/>
      </c>
      <c r="J17" s="86"/>
      <c r="K17" s="112"/>
      <c r="L17" s="112"/>
      <c r="M17" s="112"/>
    </row>
    <row r="18" spans="1:13" x14ac:dyDescent="0.3">
      <c r="A18" s="97"/>
      <c r="B18" s="98"/>
      <c r="C18" s="99" t="str">
        <f>IFERROR(VLOOKUP(Tabela12[[#This Row],[Produto]],produtos,3,0),"")</f>
        <v/>
      </c>
      <c r="D18" s="113" t="str">
        <f>IFERROR(Tabela12[[#This Row],[preço unitário]]*Tabela12[[#This Row],[Qtd]],"")</f>
        <v/>
      </c>
      <c r="E18" s="86"/>
      <c r="F18" s="97"/>
      <c r="G18" s="97"/>
      <c r="H18" s="99" t="str">
        <f>IFERROR(VLOOKUP(Tabela12[[#This Row],[Produto]],produtos,5,0),"")</f>
        <v/>
      </c>
      <c r="I18" s="100" t="str">
        <f>IFERROR(Tabela13[[#This Row],[preço unitário]]*Tabela13[[#This Row],[Qtd]],"")</f>
        <v/>
      </c>
      <c r="J18" s="86"/>
      <c r="K18" s="112"/>
      <c r="L18" s="112"/>
      <c r="M18" s="112"/>
    </row>
    <row r="19" spans="1:13" x14ac:dyDescent="0.3">
      <c r="A19" s="97"/>
      <c r="B19" s="98"/>
      <c r="C19" s="99" t="str">
        <f>IFERROR(VLOOKUP(Tabela12[[#This Row],[Produto]],produtos,3,0),"")</f>
        <v/>
      </c>
      <c r="D19" s="113" t="str">
        <f>IFERROR(Tabela12[[#This Row],[preço unitário]]*Tabela12[[#This Row],[Qtd]],"")</f>
        <v/>
      </c>
      <c r="E19" s="86"/>
      <c r="F19" s="97"/>
      <c r="G19" s="97"/>
      <c r="H19" s="99" t="str">
        <f>IFERROR(VLOOKUP(Tabela12[[#This Row],[Produto]],produtos,5,0),"")</f>
        <v/>
      </c>
      <c r="I19" s="100" t="str">
        <f>IFERROR(Tabela13[[#This Row],[preço unitário]]*Tabela13[[#This Row],[Qtd]],"")</f>
        <v/>
      </c>
      <c r="J19" s="86"/>
      <c r="K19" s="112"/>
      <c r="L19" s="112"/>
      <c r="M19" s="112"/>
    </row>
    <row r="20" spans="1:13" x14ac:dyDescent="0.3">
      <c r="A20" s="97"/>
      <c r="B20" s="98"/>
      <c r="C20" s="99" t="str">
        <f>IFERROR(VLOOKUP(Tabela12[[#This Row],[Produto]],produtos,3,0),"")</f>
        <v/>
      </c>
      <c r="D20" s="113" t="str">
        <f>IFERROR(Tabela12[[#This Row],[preço unitário]]*Tabela12[[#This Row],[Qtd]],"")</f>
        <v/>
      </c>
      <c r="E20" s="86"/>
      <c r="F20" s="97"/>
      <c r="G20" s="97"/>
      <c r="H20" s="99" t="str">
        <f>IFERROR(VLOOKUP(Tabela12[[#This Row],[Produto]],produtos,5,0),"")</f>
        <v/>
      </c>
      <c r="I20" s="100" t="str">
        <f>IFERROR(Tabela13[[#This Row],[preço unitário]]*Tabela13[[#This Row],[Qtd]],"")</f>
        <v/>
      </c>
      <c r="J20" s="86"/>
      <c r="K20" s="112"/>
      <c r="L20" s="112"/>
      <c r="M20" s="112"/>
    </row>
    <row r="21" spans="1:13" x14ac:dyDescent="0.3">
      <c r="A21" s="97"/>
      <c r="B21" s="98"/>
      <c r="C21" s="99" t="str">
        <f>IFERROR(VLOOKUP(Tabela12[[#This Row],[Produto]],produtos,3,0),"")</f>
        <v/>
      </c>
      <c r="D21" s="113" t="str">
        <f>IFERROR(Tabela12[[#This Row],[preço unitário]]*Tabela12[[#This Row],[Qtd]],"")</f>
        <v/>
      </c>
      <c r="E21" s="86"/>
      <c r="F21" s="97"/>
      <c r="G21" s="97"/>
      <c r="H21" s="99" t="str">
        <f>IFERROR(VLOOKUP(Tabela12[[#This Row],[Produto]],produtos,5,0),"")</f>
        <v/>
      </c>
      <c r="I21" s="100" t="str">
        <f>IFERROR(Tabela13[[#This Row],[preço unitário]]*Tabela13[[#This Row],[Qtd]],"")</f>
        <v/>
      </c>
      <c r="J21" s="86"/>
      <c r="K21" s="112"/>
      <c r="L21" s="112"/>
      <c r="M21" s="112"/>
    </row>
    <row r="22" spans="1:13" x14ac:dyDescent="0.3">
      <c r="A22" s="97"/>
      <c r="B22" s="98"/>
      <c r="C22" s="99" t="str">
        <f>IFERROR(VLOOKUP(Tabela12[[#This Row],[Produto]],produtos,3,0),"")</f>
        <v/>
      </c>
      <c r="D22" s="113" t="str">
        <f>IFERROR(Tabela12[[#This Row],[preço unitário]]*Tabela12[[#This Row],[Qtd]],"")</f>
        <v/>
      </c>
      <c r="E22" s="86"/>
      <c r="F22" s="97"/>
      <c r="G22" s="97"/>
      <c r="H22" s="99" t="str">
        <f>IFERROR(VLOOKUP(Tabela12[[#This Row],[Produto]],produtos,5,0),"")</f>
        <v/>
      </c>
      <c r="I22" s="100" t="str">
        <f>IFERROR(Tabela13[[#This Row],[preço unitário]]*Tabela13[[#This Row],[Qtd]],"")</f>
        <v/>
      </c>
      <c r="J22" s="86"/>
      <c r="K22" s="112"/>
      <c r="L22" s="112"/>
      <c r="M22" s="112"/>
    </row>
    <row r="23" spans="1:13" x14ac:dyDescent="0.3">
      <c r="A23" s="97"/>
      <c r="B23" s="98"/>
      <c r="C23" s="99" t="str">
        <f>IFERROR(VLOOKUP(Tabela12[[#This Row],[Produto]],produtos,3,0),"")</f>
        <v/>
      </c>
      <c r="D23" s="113" t="str">
        <f>IFERROR(Tabela12[[#This Row],[preço unitário]]*Tabela12[[#This Row],[Qtd]],"")</f>
        <v/>
      </c>
      <c r="E23" s="86"/>
      <c r="F23" s="97"/>
      <c r="G23" s="97"/>
      <c r="H23" s="99" t="str">
        <f>IFERROR(VLOOKUP(Tabela12[[#This Row],[Produto]],produtos,5,0),"")</f>
        <v/>
      </c>
      <c r="I23" s="100" t="str">
        <f>IFERROR(Tabela13[[#This Row],[preço unitário]]*Tabela13[[#This Row],[Qtd]],"")</f>
        <v/>
      </c>
      <c r="J23" s="86"/>
      <c r="K23" s="112"/>
      <c r="L23" s="112"/>
      <c r="M23" s="112"/>
    </row>
    <row r="24" spans="1:13" x14ac:dyDescent="0.3">
      <c r="A24" s="97"/>
      <c r="B24" s="98"/>
      <c r="C24" s="99" t="str">
        <f>IFERROR(VLOOKUP(Tabela12[[#This Row],[Produto]],produtos,3,0),"")</f>
        <v/>
      </c>
      <c r="D24" s="113" t="str">
        <f>IFERROR(Tabela12[[#This Row],[preço unitário]]*Tabela12[[#This Row],[Qtd]],"")</f>
        <v/>
      </c>
      <c r="E24" s="86"/>
      <c r="F24" s="97"/>
      <c r="G24" s="97"/>
      <c r="H24" s="99" t="str">
        <f>IFERROR(VLOOKUP(Tabela12[[#This Row],[Produto]],produtos,5,0),"")</f>
        <v/>
      </c>
      <c r="I24" s="100" t="str">
        <f>IFERROR(Tabela13[[#This Row],[preço unitário]]*Tabela13[[#This Row],[Qtd]],"")</f>
        <v/>
      </c>
      <c r="J24" s="86"/>
      <c r="K24" s="112"/>
      <c r="L24" s="112"/>
      <c r="M24" s="112"/>
    </row>
    <row r="25" spans="1:13" x14ac:dyDescent="0.3">
      <c r="A25" s="97"/>
      <c r="B25" s="98"/>
      <c r="C25" s="99" t="str">
        <f>IFERROR(VLOOKUP(Tabela12[[#This Row],[Produto]],produtos,3,0),"")</f>
        <v/>
      </c>
      <c r="D25" s="113" t="str">
        <f>IFERROR(Tabela12[[#This Row],[preço unitário]]*Tabela12[[#This Row],[Qtd]],"")</f>
        <v/>
      </c>
      <c r="E25" s="86"/>
      <c r="F25" s="97"/>
      <c r="G25" s="97"/>
      <c r="H25" s="99" t="str">
        <f>IFERROR(VLOOKUP(Tabela12[[#This Row],[Produto]],produtos,5,0),"")</f>
        <v/>
      </c>
      <c r="I25" s="100" t="str">
        <f>IFERROR(Tabela13[[#This Row],[preço unitário]]*Tabela13[[#This Row],[Qtd]],"")</f>
        <v/>
      </c>
      <c r="J25" s="86"/>
      <c r="K25" s="112"/>
      <c r="L25" s="112"/>
      <c r="M25" s="112"/>
    </row>
    <row r="26" spans="1:13" x14ac:dyDescent="0.3">
      <c r="A26" s="97"/>
      <c r="B26" s="98"/>
      <c r="C26" s="99" t="str">
        <f>IFERROR(VLOOKUP(Tabela12[[#This Row],[Produto]],produtos,3,0),"")</f>
        <v/>
      </c>
      <c r="D26" s="113" t="str">
        <f>IFERROR(Tabela12[[#This Row],[preço unitário]]*Tabela12[[#This Row],[Qtd]],"")</f>
        <v/>
      </c>
      <c r="E26" s="86"/>
      <c r="F26" s="97"/>
      <c r="G26" s="97"/>
      <c r="H26" s="99" t="str">
        <f>IFERROR(VLOOKUP(Tabela12[[#This Row],[Produto]],produtos,5,0),"")</f>
        <v/>
      </c>
      <c r="I26" s="100" t="str">
        <f>IFERROR(Tabela13[[#This Row],[preço unitário]]*Tabela13[[#This Row],[Qtd]],"")</f>
        <v/>
      </c>
      <c r="J26" s="86"/>
      <c r="K26" s="112"/>
      <c r="L26" s="112"/>
      <c r="M26" s="112"/>
    </row>
    <row r="27" spans="1:13" x14ac:dyDescent="0.3">
      <c r="A27" s="97"/>
      <c r="B27" s="98"/>
      <c r="C27" s="99" t="str">
        <f>IFERROR(VLOOKUP(Tabela12[[#This Row],[Produto]],produtos,3,0),"")</f>
        <v/>
      </c>
      <c r="D27" s="113" t="str">
        <f>IFERROR(Tabela12[[#This Row],[preço unitário]]*Tabela12[[#This Row],[Qtd]],"")</f>
        <v/>
      </c>
      <c r="E27" s="86"/>
      <c r="F27" s="97"/>
      <c r="G27" s="97"/>
      <c r="H27" s="99" t="str">
        <f>IFERROR(VLOOKUP(Tabela12[[#This Row],[Produto]],produtos,5,0),"")</f>
        <v/>
      </c>
      <c r="I27" s="100" t="str">
        <f>IFERROR(Tabela13[[#This Row],[preço unitário]]*Tabela13[[#This Row],[Qtd]],"")</f>
        <v/>
      </c>
      <c r="J27" s="86"/>
      <c r="K27" s="112"/>
      <c r="L27" s="112"/>
      <c r="M27" s="112"/>
    </row>
    <row r="28" spans="1:13" x14ac:dyDescent="0.3">
      <c r="A28" s="97"/>
      <c r="B28" s="98"/>
      <c r="C28" s="99" t="str">
        <f>IFERROR(VLOOKUP(Tabela12[[#This Row],[Produto]],produtos,3,0),"")</f>
        <v/>
      </c>
      <c r="D28" s="113" t="str">
        <f>IFERROR(Tabela12[[#This Row],[preço unitário]]*Tabela12[[#This Row],[Qtd]],"")</f>
        <v/>
      </c>
      <c r="E28" s="86"/>
      <c r="F28" s="97"/>
      <c r="G28" s="97"/>
      <c r="H28" s="99" t="str">
        <f>IFERROR(VLOOKUP(Tabela12[[#This Row],[Produto]],produtos,5,0),"")</f>
        <v/>
      </c>
      <c r="I28" s="100" t="str">
        <f>IFERROR(Tabela13[[#This Row],[preço unitário]]*Tabela13[[#This Row],[Qtd]],"")</f>
        <v/>
      </c>
      <c r="J28" s="86"/>
      <c r="K28" s="112"/>
      <c r="L28" s="112"/>
      <c r="M28" s="112"/>
    </row>
    <row r="29" spans="1:13" x14ac:dyDescent="0.3">
      <c r="A29" s="97"/>
      <c r="B29" s="98"/>
      <c r="C29" s="99" t="str">
        <f>IFERROR(VLOOKUP(Tabela12[[#This Row],[Produto]],produtos,3,0),"")</f>
        <v/>
      </c>
      <c r="D29" s="113" t="str">
        <f>IFERROR(Tabela12[[#This Row],[preço unitário]]*Tabela12[[#This Row],[Qtd]],"")</f>
        <v/>
      </c>
      <c r="E29" s="86"/>
      <c r="F29" s="97"/>
      <c r="G29" s="97"/>
      <c r="H29" s="99" t="str">
        <f>IFERROR(VLOOKUP(Tabela12[[#This Row],[Produto]],produtos,5,0),"")</f>
        <v/>
      </c>
      <c r="I29" s="100" t="str">
        <f>IFERROR(Tabela13[[#This Row],[preço unitário]]*Tabela13[[#This Row],[Qtd]],"")</f>
        <v/>
      </c>
      <c r="J29" s="86"/>
      <c r="K29" s="112"/>
      <c r="L29" s="112"/>
      <c r="M29" s="112"/>
    </row>
    <row r="30" spans="1:13" x14ac:dyDescent="0.3">
      <c r="A30" s="97"/>
      <c r="B30" s="98"/>
      <c r="C30" s="99" t="str">
        <f>IFERROR(VLOOKUP(Tabela12[[#This Row],[Produto]],produtos,3,0),"")</f>
        <v/>
      </c>
      <c r="D30" s="113" t="str">
        <f>IFERROR(Tabela12[[#This Row],[preço unitário]]*Tabela12[[#This Row],[Qtd]],"")</f>
        <v/>
      </c>
      <c r="E30" s="86"/>
      <c r="F30" s="97"/>
      <c r="G30" s="97"/>
      <c r="H30" s="99" t="str">
        <f>IFERROR(VLOOKUP(Tabela12[[#This Row],[Produto]],produtos,5,0),"")</f>
        <v/>
      </c>
      <c r="I30" s="100" t="str">
        <f>IFERROR(Tabela13[[#This Row],[preço unitário]]*Tabela13[[#This Row],[Qtd]],"")</f>
        <v/>
      </c>
      <c r="J30" s="86"/>
      <c r="K30" s="112"/>
      <c r="L30" s="112"/>
      <c r="M30" s="112"/>
    </row>
    <row r="31" spans="1:13" x14ac:dyDescent="0.3">
      <c r="A31" s="97"/>
      <c r="B31" s="98"/>
      <c r="C31" s="99" t="str">
        <f>IFERROR(VLOOKUP(Tabela12[[#This Row],[Produto]],produtos,3,0),"")</f>
        <v/>
      </c>
      <c r="D31" s="113" t="str">
        <f>IFERROR(Tabela12[[#This Row],[preço unitário]]*Tabela12[[#This Row],[Qtd]],"")</f>
        <v/>
      </c>
      <c r="E31" s="86"/>
      <c r="F31" s="97"/>
      <c r="G31" s="97"/>
      <c r="H31" s="99" t="str">
        <f>IFERROR(VLOOKUP(Tabela12[[#This Row],[Produto]],produtos,5,0),"")</f>
        <v/>
      </c>
      <c r="I31" s="100" t="str">
        <f>IFERROR(Tabela13[[#This Row],[preço unitário]]*Tabela13[[#This Row],[Qtd]],"")</f>
        <v/>
      </c>
      <c r="J31" s="86"/>
      <c r="K31" s="112"/>
      <c r="L31" s="112"/>
      <c r="M31" s="112"/>
    </row>
    <row r="32" spans="1:13" x14ac:dyDescent="0.3">
      <c r="A32" s="97"/>
      <c r="B32" s="98"/>
      <c r="C32" s="99" t="str">
        <f>IFERROR(VLOOKUP(Tabela12[[#This Row],[Produto]],produtos,3,0),"")</f>
        <v/>
      </c>
      <c r="D32" s="113" t="str">
        <f>IFERROR(Tabela12[[#This Row],[preço unitário]]*Tabela12[[#This Row],[Qtd]],"")</f>
        <v/>
      </c>
      <c r="E32" s="86"/>
      <c r="F32" s="97"/>
      <c r="G32" s="97"/>
      <c r="H32" s="99" t="str">
        <f>IFERROR(VLOOKUP(Tabela12[[#This Row],[Produto]],produtos,5,0),"")</f>
        <v/>
      </c>
      <c r="I32" s="100" t="str">
        <f>IFERROR(Tabela13[[#This Row],[preço unitário]]*Tabela13[[#This Row],[Qtd]],"")</f>
        <v/>
      </c>
      <c r="J32" s="86"/>
      <c r="K32" s="112"/>
      <c r="L32" s="112"/>
      <c r="M32" s="112"/>
    </row>
    <row r="33" spans="1:13" x14ac:dyDescent="0.3">
      <c r="A33" s="97"/>
      <c r="B33" s="98"/>
      <c r="C33" s="99" t="str">
        <f>IFERROR(VLOOKUP(Tabela12[[#This Row],[Produto]],produtos,3,0),"")</f>
        <v/>
      </c>
      <c r="D33" s="113" t="str">
        <f>IFERROR(Tabela12[[#This Row],[preço unitário]]*Tabela12[[#This Row],[Qtd]],"")</f>
        <v/>
      </c>
      <c r="E33" s="86"/>
      <c r="F33" s="97"/>
      <c r="G33" s="97"/>
      <c r="H33" s="99" t="str">
        <f>IFERROR(VLOOKUP(Tabela12[[#This Row],[Produto]],produtos,5,0),"")</f>
        <v/>
      </c>
      <c r="I33" s="100" t="str">
        <f>IFERROR(Tabela13[[#This Row],[preço unitário]]*Tabela13[[#This Row],[Qtd]],"")</f>
        <v/>
      </c>
      <c r="J33" s="86"/>
      <c r="K33" s="112"/>
      <c r="L33" s="112"/>
      <c r="M33" s="112"/>
    </row>
    <row r="34" spans="1:13" x14ac:dyDescent="0.3">
      <c r="A34" s="97"/>
      <c r="B34" s="98"/>
      <c r="C34" s="99" t="str">
        <f>IFERROR(VLOOKUP(Tabela12[[#This Row],[Produto]],produtos,3,0),"")</f>
        <v/>
      </c>
      <c r="D34" s="113" t="str">
        <f>IFERROR(Tabela12[[#This Row],[preço unitário]]*Tabela12[[#This Row],[Qtd]],"")</f>
        <v/>
      </c>
      <c r="E34" s="86"/>
      <c r="F34" s="97"/>
      <c r="G34" s="97"/>
      <c r="H34" s="99" t="str">
        <f>IFERROR(VLOOKUP(Tabela12[[#This Row],[Produto]],produtos,5,0),"")</f>
        <v/>
      </c>
      <c r="I34" s="100" t="str">
        <f>IFERROR(Tabela13[[#This Row],[preço unitário]]*Tabela13[[#This Row],[Qtd]],"")</f>
        <v/>
      </c>
      <c r="J34" s="86"/>
      <c r="K34" s="112"/>
      <c r="L34" s="112"/>
      <c r="M34" s="112"/>
    </row>
    <row r="35" spans="1:13" x14ac:dyDescent="0.3">
      <c r="A35" s="97"/>
      <c r="B35" s="98"/>
      <c r="C35" s="99" t="str">
        <f>IFERROR(VLOOKUP(Tabela12[[#This Row],[Produto]],produtos,3,0),"")</f>
        <v/>
      </c>
      <c r="D35" s="113" t="str">
        <f>IFERROR(Tabela12[[#This Row],[preço unitário]]*Tabela12[[#This Row],[Qtd]],"")</f>
        <v/>
      </c>
      <c r="E35" s="86"/>
      <c r="F35" s="97"/>
      <c r="G35" s="97"/>
      <c r="H35" s="99" t="str">
        <f>IFERROR(VLOOKUP(Tabela12[[#This Row],[Produto]],produtos,5,0),"")</f>
        <v/>
      </c>
      <c r="I35" s="100" t="str">
        <f>IFERROR(Tabela13[[#This Row],[preço unitário]]*Tabela13[[#This Row],[Qtd]],"")</f>
        <v/>
      </c>
      <c r="J35" s="86"/>
      <c r="K35" s="112"/>
      <c r="L35" s="112"/>
      <c r="M35" s="112"/>
    </row>
    <row r="36" spans="1:13" x14ac:dyDescent="0.3">
      <c r="A36" s="97"/>
      <c r="B36" s="98"/>
      <c r="C36" s="99" t="str">
        <f>IFERROR(VLOOKUP(Tabela12[[#This Row],[Produto]],produtos,3,0),"")</f>
        <v/>
      </c>
      <c r="D36" s="113" t="str">
        <f>IFERROR(Tabela12[[#This Row],[preço unitário]]*Tabela12[[#This Row],[Qtd]],"")</f>
        <v/>
      </c>
      <c r="E36" s="86"/>
      <c r="F36" s="97"/>
      <c r="G36" s="97"/>
      <c r="H36" s="99" t="str">
        <f>IFERROR(VLOOKUP(Tabela12[[#This Row],[Produto]],produtos,5,0),"")</f>
        <v/>
      </c>
      <c r="I36" s="100" t="str">
        <f>IFERROR(Tabela13[[#This Row],[preço unitário]]*Tabela13[[#This Row],[Qtd]],"")</f>
        <v/>
      </c>
      <c r="J36" s="86"/>
      <c r="K36" s="112"/>
      <c r="L36" s="112"/>
      <c r="M36" s="112"/>
    </row>
    <row r="37" spans="1:13" x14ac:dyDescent="0.3">
      <c r="A37" s="97"/>
      <c r="B37" s="98"/>
      <c r="C37" s="99" t="str">
        <f>IFERROR(VLOOKUP(Tabela12[[#This Row],[Produto]],produtos,3,0),"")</f>
        <v/>
      </c>
      <c r="D37" s="113" t="str">
        <f>IFERROR(Tabela12[[#This Row],[preço unitário]]*Tabela12[[#This Row],[Qtd]],"")</f>
        <v/>
      </c>
      <c r="E37" s="86"/>
      <c r="F37" s="97"/>
      <c r="G37" s="97"/>
      <c r="H37" s="99" t="str">
        <f>IFERROR(VLOOKUP(Tabela12[[#This Row],[Produto]],produtos,5,0),"")</f>
        <v/>
      </c>
      <c r="I37" s="100" t="str">
        <f>IFERROR(Tabela13[[#This Row],[preço unitário]]*Tabela13[[#This Row],[Qtd]],"")</f>
        <v/>
      </c>
      <c r="J37" s="86"/>
      <c r="K37" s="112"/>
      <c r="L37" s="112"/>
      <c r="M37" s="112"/>
    </row>
    <row r="38" spans="1:13" x14ac:dyDescent="0.3">
      <c r="A38" s="97"/>
      <c r="B38" s="98"/>
      <c r="C38" s="99" t="str">
        <f>IFERROR(VLOOKUP(Tabela12[[#This Row],[Produto]],produtos,3,0),"")</f>
        <v/>
      </c>
      <c r="D38" s="113" t="str">
        <f>IFERROR(Tabela12[[#This Row],[preço unitário]]*Tabela12[[#This Row],[Qtd]],"")</f>
        <v/>
      </c>
      <c r="E38" s="86"/>
      <c r="F38" s="97"/>
      <c r="G38" s="97"/>
      <c r="H38" s="99" t="str">
        <f>IFERROR(VLOOKUP(Tabela12[[#This Row],[Produto]],produtos,5,0),"")</f>
        <v/>
      </c>
      <c r="I38" s="100" t="str">
        <f>IFERROR(Tabela13[[#This Row],[preço unitário]]*Tabela13[[#This Row],[Qtd]],"")</f>
        <v/>
      </c>
      <c r="J38" s="86"/>
      <c r="K38" s="112"/>
      <c r="L38" s="112"/>
      <c r="M38" s="112"/>
    </row>
    <row r="39" spans="1:13" x14ac:dyDescent="0.3">
      <c r="A39" s="97"/>
      <c r="B39" s="98"/>
      <c r="C39" s="99" t="str">
        <f>IFERROR(VLOOKUP(Tabela12[[#This Row],[Produto]],produtos,3,0),"")</f>
        <v/>
      </c>
      <c r="D39" s="113" t="str">
        <f>IFERROR(Tabela12[[#This Row],[preço unitário]]*Tabela12[[#This Row],[Qtd]],"")</f>
        <v/>
      </c>
      <c r="E39" s="86"/>
      <c r="F39" s="97"/>
      <c r="G39" s="97"/>
      <c r="H39" s="99" t="str">
        <f>IFERROR(VLOOKUP(Tabela12[[#This Row],[Produto]],produtos,5,0),"")</f>
        <v/>
      </c>
      <c r="I39" s="100" t="str">
        <f>IFERROR(Tabela13[[#This Row],[preço unitário]]*Tabela13[[#This Row],[Qtd]],"")</f>
        <v/>
      </c>
      <c r="J39" s="86"/>
      <c r="K39" s="112"/>
      <c r="L39" s="112"/>
      <c r="M39" s="112"/>
    </row>
    <row r="40" spans="1:13" x14ac:dyDescent="0.3">
      <c r="A40" s="97"/>
      <c r="B40" s="98"/>
      <c r="C40" s="99" t="str">
        <f>IFERROR(VLOOKUP(Tabela12[[#This Row],[Produto]],produtos,3,0),"")</f>
        <v/>
      </c>
      <c r="D40" s="113" t="str">
        <f>IFERROR(Tabela12[[#This Row],[preço unitário]]*Tabela12[[#This Row],[Qtd]],"")</f>
        <v/>
      </c>
      <c r="F40" s="97"/>
      <c r="G40" s="97"/>
      <c r="H40" s="99" t="str">
        <f>IFERROR(VLOOKUP(Tabela12[[#This Row],[Produto]],produtos,5,0),"")</f>
        <v/>
      </c>
      <c r="I40" s="100" t="str">
        <f>IFERROR(Tabela13[[#This Row],[preço unitário]]*Tabela13[[#This Row],[Qtd]],"")</f>
        <v/>
      </c>
      <c r="K40" s="112"/>
      <c r="L40" s="112"/>
      <c r="M40" s="112"/>
    </row>
    <row r="41" spans="1:13" x14ac:dyDescent="0.3">
      <c r="A41" s="97"/>
      <c r="B41" s="98"/>
      <c r="C41" s="99" t="str">
        <f>IFERROR(VLOOKUP(Tabela12[[#This Row],[Produto]],produtos,3,0),"")</f>
        <v/>
      </c>
      <c r="D41" s="113" t="str">
        <f>IFERROR(Tabela12[[#This Row],[preço unitário]]*Tabela12[[#This Row],[Qtd]],"")</f>
        <v/>
      </c>
      <c r="F41" s="97"/>
      <c r="G41" s="97"/>
      <c r="H41" s="99" t="str">
        <f>IFERROR(VLOOKUP(Tabela12[[#This Row],[Produto]],produtos,5,0),"")</f>
        <v/>
      </c>
      <c r="I41" s="100" t="str">
        <f>IFERROR(Tabela13[[#This Row],[preço unitário]]*Tabela13[[#This Row],[Qtd]],"")</f>
        <v/>
      </c>
      <c r="K41" s="112"/>
      <c r="L41" s="112"/>
      <c r="M41" s="112"/>
    </row>
    <row r="42" spans="1:13" x14ac:dyDescent="0.3">
      <c r="A42" s="97"/>
      <c r="B42" s="98"/>
      <c r="C42" s="99" t="str">
        <f>IFERROR(VLOOKUP(Tabela12[[#This Row],[Produto]],produtos,3,0),"")</f>
        <v/>
      </c>
      <c r="D42" s="113" t="str">
        <f>IFERROR(Tabela12[[#This Row],[preço unitário]]*Tabela12[[#This Row],[Qtd]],"")</f>
        <v/>
      </c>
      <c r="F42" s="97"/>
      <c r="G42" s="97"/>
      <c r="H42" s="99" t="str">
        <f>IFERROR(VLOOKUP(Tabela12[[#This Row],[Produto]],produtos,5,0),"")</f>
        <v/>
      </c>
      <c r="I42" s="100" t="str">
        <f>IFERROR(Tabela13[[#This Row],[preço unitário]]*Tabela13[[#This Row],[Qtd]],"")</f>
        <v/>
      </c>
      <c r="K42" s="112"/>
      <c r="L42" s="112"/>
      <c r="M42" s="112"/>
    </row>
    <row r="43" spans="1:13" x14ac:dyDescent="0.3">
      <c r="A43" s="97"/>
      <c r="B43" s="98"/>
      <c r="C43" s="99" t="str">
        <f>IFERROR(VLOOKUP(Tabela12[[#This Row],[Produto]],produtos,3,0),"")</f>
        <v/>
      </c>
      <c r="D43" s="113" t="str">
        <f>IFERROR(Tabela12[[#This Row],[preço unitário]]*Tabela12[[#This Row],[Qtd]],"")</f>
        <v/>
      </c>
      <c r="F43" s="97"/>
      <c r="G43" s="97"/>
      <c r="H43" s="99" t="str">
        <f>IFERROR(VLOOKUP(Tabela12[[#This Row],[Produto]],produtos,5,0),"")</f>
        <v/>
      </c>
      <c r="I43" s="100" t="str">
        <f>IFERROR(Tabela13[[#This Row],[preço unitário]]*Tabela13[[#This Row],[Qtd]],"")</f>
        <v/>
      </c>
      <c r="K43" s="112"/>
      <c r="L43" s="112"/>
      <c r="M43" s="112"/>
    </row>
    <row r="44" spans="1:13" x14ac:dyDescent="0.3">
      <c r="A44" s="97"/>
      <c r="B44" s="98"/>
      <c r="C44" s="99" t="str">
        <f>IFERROR(VLOOKUP(Tabela12[[#This Row],[Produto]],produtos,3,0),"")</f>
        <v/>
      </c>
      <c r="D44" s="113" t="str">
        <f>IFERROR(Tabela12[[#This Row],[preço unitário]]*Tabela12[[#This Row],[Qtd]],"")</f>
        <v/>
      </c>
      <c r="F44" s="97"/>
      <c r="G44" s="97"/>
      <c r="H44" s="99" t="str">
        <f>IFERROR(VLOOKUP(Tabela12[[#This Row],[Produto]],produtos,5,0),"")</f>
        <v/>
      </c>
      <c r="I44" s="100" t="str">
        <f>IFERROR(Tabela13[[#This Row],[preço unitário]]*Tabela13[[#This Row],[Qtd]],"")</f>
        <v/>
      </c>
      <c r="K44" s="112"/>
      <c r="L44" s="112"/>
      <c r="M44" s="112"/>
    </row>
    <row r="45" spans="1:13" x14ac:dyDescent="0.3">
      <c r="A45" s="97"/>
      <c r="B45" s="98"/>
      <c r="C45" s="99" t="str">
        <f>IFERROR(VLOOKUP(Tabela12[[#This Row],[Produto]],produtos,3,0),"")</f>
        <v/>
      </c>
      <c r="D45" s="113" t="str">
        <f>IFERROR(Tabela12[[#This Row],[preço unitário]]*Tabela12[[#This Row],[Qtd]],"")</f>
        <v/>
      </c>
      <c r="F45" s="97"/>
      <c r="G45" s="97"/>
      <c r="H45" s="99" t="str">
        <f>IFERROR(VLOOKUP(Tabela12[[#This Row],[Produto]],produtos,5,0),"")</f>
        <v/>
      </c>
      <c r="I45" s="100" t="str">
        <f>IFERROR(Tabela13[[#This Row],[preço unitário]]*Tabela13[[#This Row],[Qtd]],"")</f>
        <v/>
      </c>
      <c r="K45" s="112"/>
      <c r="L45" s="112"/>
      <c r="M45" s="112"/>
    </row>
    <row r="46" spans="1:13" x14ac:dyDescent="0.3">
      <c r="A46" s="97"/>
      <c r="B46" s="98"/>
      <c r="C46" s="99" t="str">
        <f>IFERROR(VLOOKUP(Tabela12[[#This Row],[Produto]],produtos,3,0),"")</f>
        <v/>
      </c>
      <c r="D46" s="113" t="str">
        <f>IFERROR(Tabela12[[#This Row],[preço unitário]]*Tabela12[[#This Row],[Qtd]],"")</f>
        <v/>
      </c>
      <c r="F46" s="97"/>
      <c r="G46" s="97"/>
      <c r="H46" s="99" t="str">
        <f>IFERROR(VLOOKUP(Tabela12[[#This Row],[Produto]],produtos,5,0),"")</f>
        <v/>
      </c>
      <c r="I46" s="100" t="str">
        <f>IFERROR(Tabela13[[#This Row],[preço unitário]]*Tabela13[[#This Row],[Qtd]],"")</f>
        <v/>
      </c>
      <c r="K46" s="112"/>
      <c r="L46" s="112"/>
      <c r="M46" s="112"/>
    </row>
    <row r="47" spans="1:13" x14ac:dyDescent="0.3">
      <c r="A47" s="97"/>
      <c r="B47" s="98"/>
      <c r="C47" s="99" t="str">
        <f>IFERROR(VLOOKUP(Tabela12[[#This Row],[Produto]],produtos,3,0),"")</f>
        <v/>
      </c>
      <c r="D47" s="113" t="str">
        <f>IFERROR(Tabela12[[#This Row],[preço unitário]]*Tabela12[[#This Row],[Qtd]],"")</f>
        <v/>
      </c>
      <c r="F47" s="97"/>
      <c r="G47" s="97"/>
      <c r="H47" s="99" t="str">
        <f>IFERROR(VLOOKUP(Tabela12[[#This Row],[Produto]],produtos,5,0),"")</f>
        <v/>
      </c>
      <c r="I47" s="100" t="str">
        <f>IFERROR(Tabela13[[#This Row],[preço unitário]]*Tabela13[[#This Row],[Qtd]],"")</f>
        <v/>
      </c>
      <c r="K47" s="112"/>
      <c r="L47" s="112"/>
      <c r="M47" s="112"/>
    </row>
    <row r="48" spans="1:13" x14ac:dyDescent="0.3">
      <c r="A48" s="97"/>
      <c r="B48" s="98"/>
      <c r="C48" s="99" t="str">
        <f>IFERROR(VLOOKUP(Tabela12[[#This Row],[Produto]],produtos,3,0),"")</f>
        <v/>
      </c>
      <c r="D48" s="113" t="str">
        <f>IFERROR(Tabela12[[#This Row],[preço unitário]]*Tabela12[[#This Row],[Qtd]],"")</f>
        <v/>
      </c>
      <c r="F48" s="97"/>
      <c r="G48" s="97"/>
      <c r="H48" s="99" t="str">
        <f>IFERROR(VLOOKUP(Tabela12[[#This Row],[Produto]],produtos,5,0),"")</f>
        <v/>
      </c>
      <c r="I48" s="100" t="str">
        <f>IFERROR(Tabela13[[#This Row],[preço unitário]]*Tabela13[[#This Row],[Qtd]],"")</f>
        <v/>
      </c>
      <c r="K48" s="112"/>
      <c r="L48" s="112"/>
      <c r="M48" s="112"/>
    </row>
    <row r="49" spans="1:13" x14ac:dyDescent="0.3">
      <c r="A49" s="97"/>
      <c r="B49" s="98"/>
      <c r="C49" s="99" t="str">
        <f>IFERROR(VLOOKUP(Tabela12[[#This Row],[Produto]],produtos,3,0),"")</f>
        <v/>
      </c>
      <c r="D49" s="113" t="str">
        <f>IFERROR(Tabela12[[#This Row],[preço unitário]]*Tabela12[[#This Row],[Qtd]],"")</f>
        <v/>
      </c>
      <c r="F49" s="97"/>
      <c r="G49" s="97"/>
      <c r="H49" s="99" t="str">
        <f>IFERROR(VLOOKUP(Tabela12[[#This Row],[Produto]],produtos,5,0),"")</f>
        <v/>
      </c>
      <c r="I49" s="100" t="str">
        <f>IFERROR(Tabela13[[#This Row],[preço unitário]]*Tabela13[[#This Row],[Qtd]],"")</f>
        <v/>
      </c>
      <c r="K49" s="112"/>
      <c r="L49" s="112"/>
      <c r="M49" s="112"/>
    </row>
    <row r="50" spans="1:13" x14ac:dyDescent="0.3">
      <c r="A50" s="97"/>
      <c r="B50" s="98"/>
      <c r="C50" s="99" t="str">
        <f>IFERROR(VLOOKUP(Tabela12[[#This Row],[Produto]],produtos,3,0),"")</f>
        <v/>
      </c>
      <c r="D50" s="113" t="str">
        <f>IFERROR(Tabela12[[#This Row],[preço unitário]]*Tabela12[[#This Row],[Qtd]],"")</f>
        <v/>
      </c>
      <c r="F50" s="97"/>
      <c r="G50" s="97"/>
      <c r="H50" s="99" t="str">
        <f>IFERROR(VLOOKUP(Tabela12[[#This Row],[Produto]],produtos,5,0),"")</f>
        <v/>
      </c>
      <c r="I50" s="100" t="str">
        <f>IFERROR(Tabela13[[#This Row],[preço unitário]]*Tabela13[[#This Row],[Qtd]],"")</f>
        <v/>
      </c>
      <c r="K50" s="112"/>
      <c r="L50" s="112"/>
      <c r="M50" s="112"/>
    </row>
    <row r="51" spans="1:13" x14ac:dyDescent="0.3">
      <c r="A51" s="97"/>
      <c r="B51" s="98"/>
      <c r="C51" s="99" t="str">
        <f>IFERROR(VLOOKUP(Tabela12[[#This Row],[Produto]],produtos,3,0),"")</f>
        <v/>
      </c>
      <c r="D51" s="113" t="str">
        <f>IFERROR(Tabela12[[#This Row],[preço unitário]]*Tabela12[[#This Row],[Qtd]],"")</f>
        <v/>
      </c>
      <c r="F51" s="97"/>
      <c r="G51" s="97"/>
      <c r="H51" s="99" t="str">
        <f>IFERROR(VLOOKUP(Tabela12[[#This Row],[Produto]],produtos,5,0),"")</f>
        <v/>
      </c>
      <c r="I51" s="100" t="str">
        <f>IFERROR(Tabela13[[#This Row],[preço unitário]]*Tabela13[[#This Row],[Qtd]],"")</f>
        <v/>
      </c>
      <c r="K51" s="112"/>
      <c r="L51" s="112"/>
      <c r="M51" s="112"/>
    </row>
    <row r="52" spans="1:13" x14ac:dyDescent="0.3">
      <c r="A52" s="97"/>
      <c r="B52" s="98"/>
      <c r="C52" s="99" t="str">
        <f>IFERROR(VLOOKUP(Tabela12[[#This Row],[Produto]],produtos,3,0),"")</f>
        <v/>
      </c>
      <c r="D52" s="113" t="str">
        <f>IFERROR(Tabela12[[#This Row],[preço unitário]]*Tabela12[[#This Row],[Qtd]],"")</f>
        <v/>
      </c>
      <c r="F52" s="97"/>
      <c r="G52" s="97"/>
      <c r="H52" s="99" t="str">
        <f>IFERROR(VLOOKUP(Tabela12[[#This Row],[Produto]],produtos,5,0),"")</f>
        <v/>
      </c>
      <c r="I52" s="100" t="str">
        <f>IFERROR(Tabela13[[#This Row],[preço unitário]]*Tabela13[[#This Row],[Qtd]],"")</f>
        <v/>
      </c>
      <c r="K52" s="112"/>
      <c r="L52" s="112"/>
      <c r="M52" s="112"/>
    </row>
    <row r="53" spans="1:13" x14ac:dyDescent="0.3">
      <c r="A53" s="97"/>
      <c r="B53" s="98"/>
      <c r="C53" s="99" t="str">
        <f>IFERROR(VLOOKUP(Tabela12[[#This Row],[Produto]],produtos,3,0),"")</f>
        <v/>
      </c>
      <c r="D53" s="113" t="str">
        <f>IFERROR(Tabela12[[#This Row],[preço unitário]]*Tabela12[[#This Row],[Qtd]],"")</f>
        <v/>
      </c>
      <c r="F53" s="97"/>
      <c r="G53" s="97"/>
      <c r="H53" s="99" t="str">
        <f>IFERROR(VLOOKUP(Tabela12[[#This Row],[Produto]],produtos,5,0),"")</f>
        <v/>
      </c>
      <c r="I53" s="100" t="str">
        <f>IFERROR(Tabela13[[#This Row],[preço unitário]]*Tabela13[[#This Row],[Qtd]],"")</f>
        <v/>
      </c>
      <c r="K53" s="112"/>
      <c r="L53" s="112"/>
      <c r="M53" s="112"/>
    </row>
    <row r="54" spans="1:13" x14ac:dyDescent="0.3">
      <c r="A54" s="97"/>
      <c r="B54" s="98"/>
      <c r="C54" s="99" t="str">
        <f>IFERROR(VLOOKUP(Tabela12[[#This Row],[Produto]],produtos,3,0),"")</f>
        <v/>
      </c>
      <c r="D54" s="113" t="str">
        <f>IFERROR(Tabela12[[#This Row],[preço unitário]]*Tabela12[[#This Row],[Qtd]],"")</f>
        <v/>
      </c>
      <c r="F54" s="97"/>
      <c r="G54" s="97"/>
      <c r="H54" s="99" t="str">
        <f>IFERROR(VLOOKUP(Tabela12[[#This Row],[Produto]],produtos,5,0),"")</f>
        <v/>
      </c>
      <c r="I54" s="100" t="str">
        <f>IFERROR(Tabela13[[#This Row],[preço unitário]]*Tabela13[[#This Row],[Qtd]],"")</f>
        <v/>
      </c>
      <c r="K54" s="112"/>
      <c r="L54" s="112"/>
      <c r="M54" s="112"/>
    </row>
    <row r="55" spans="1:13" x14ac:dyDescent="0.3">
      <c r="A55" s="97"/>
      <c r="B55" s="98"/>
      <c r="C55" s="99" t="str">
        <f>IFERROR(VLOOKUP(Tabela12[[#This Row],[Produto]],produtos,3,0),"")</f>
        <v/>
      </c>
      <c r="D55" s="113" t="str">
        <f>IFERROR(Tabela12[[#This Row],[preço unitário]]*Tabela12[[#This Row],[Qtd]],"")</f>
        <v/>
      </c>
      <c r="F55" s="97"/>
      <c r="G55" s="97"/>
      <c r="H55" s="99" t="str">
        <f>IFERROR(VLOOKUP(Tabela12[[#This Row],[Produto]],produtos,5,0),"")</f>
        <v/>
      </c>
      <c r="I55" s="100" t="str">
        <f>IFERROR(Tabela13[[#This Row],[preço unitário]]*Tabela13[[#This Row],[Qtd]],"")</f>
        <v/>
      </c>
      <c r="K55" s="112"/>
      <c r="L55" s="112"/>
      <c r="M55" s="112"/>
    </row>
    <row r="56" spans="1:13" x14ac:dyDescent="0.3">
      <c r="A56" s="97"/>
      <c r="B56" s="98"/>
      <c r="C56" s="99" t="str">
        <f>IFERROR(VLOOKUP(Tabela12[[#This Row],[Produto]],produtos,3,0),"")</f>
        <v/>
      </c>
      <c r="D56" s="113" t="str">
        <f>IFERROR(Tabela12[[#This Row],[preço unitário]]*Tabela12[[#This Row],[Qtd]],"")</f>
        <v/>
      </c>
      <c r="F56" s="97"/>
      <c r="G56" s="97"/>
      <c r="H56" s="99" t="str">
        <f>IFERROR(VLOOKUP(Tabela12[[#This Row],[Produto]],produtos,5,0),"")</f>
        <v/>
      </c>
      <c r="I56" s="100" t="str">
        <f>IFERROR(Tabela13[[#This Row],[preço unitário]]*Tabela13[[#This Row],[Qtd]],"")</f>
        <v/>
      </c>
      <c r="K56" s="112"/>
      <c r="L56" s="112"/>
      <c r="M56" s="112"/>
    </row>
    <row r="57" spans="1:13" x14ac:dyDescent="0.3">
      <c r="A57" s="97"/>
      <c r="B57" s="98"/>
      <c r="C57" s="99" t="str">
        <f>IFERROR(VLOOKUP(Tabela12[[#This Row],[Produto]],produtos,3,0),"")</f>
        <v/>
      </c>
      <c r="D57" s="113" t="str">
        <f>IFERROR(Tabela12[[#This Row],[preço unitário]]*Tabela12[[#This Row],[Qtd]],"")</f>
        <v/>
      </c>
      <c r="F57" s="97"/>
      <c r="G57" s="97"/>
      <c r="H57" s="99" t="str">
        <f>IFERROR(VLOOKUP(Tabela12[[#This Row],[Produto]],produtos,5,0),"")</f>
        <v/>
      </c>
      <c r="I57" s="100" t="str">
        <f>IFERROR(Tabela13[[#This Row],[preço unitário]]*Tabela13[[#This Row],[Qtd]],"")</f>
        <v/>
      </c>
      <c r="K57" s="112"/>
      <c r="L57" s="112"/>
      <c r="M57" s="112"/>
    </row>
    <row r="58" spans="1:13" x14ac:dyDescent="0.3">
      <c r="A58" s="97"/>
      <c r="B58" s="98"/>
      <c r="C58" s="99" t="str">
        <f>IFERROR(VLOOKUP(Tabela12[[#This Row],[Produto]],produtos,3,0),"")</f>
        <v/>
      </c>
      <c r="D58" s="113" t="str">
        <f>IFERROR(Tabela12[[#This Row],[preço unitário]]*Tabela12[[#This Row],[Qtd]],"")</f>
        <v/>
      </c>
      <c r="F58" s="97"/>
      <c r="G58" s="97"/>
      <c r="H58" s="99" t="str">
        <f>IFERROR(VLOOKUP(Tabela12[[#This Row],[Produto]],produtos,5,0),"")</f>
        <v/>
      </c>
      <c r="I58" s="100" t="str">
        <f>IFERROR(Tabela13[[#This Row],[preço unitário]]*Tabela13[[#This Row],[Qtd]],"")</f>
        <v/>
      </c>
      <c r="K58" s="112"/>
      <c r="L58" s="112"/>
      <c r="M58" s="112"/>
    </row>
    <row r="59" spans="1:13" x14ac:dyDescent="0.3">
      <c r="A59" s="97"/>
      <c r="B59" s="98"/>
      <c r="C59" s="99" t="str">
        <f>IFERROR(VLOOKUP(Tabela12[[#This Row],[Produto]],produtos,3,0),"")</f>
        <v/>
      </c>
      <c r="D59" s="113" t="str">
        <f>IFERROR(Tabela12[[#This Row],[preço unitário]]*Tabela12[[#This Row],[Qtd]],"")</f>
        <v/>
      </c>
      <c r="F59" s="97"/>
      <c r="G59" s="97"/>
      <c r="H59" s="99" t="str">
        <f>IFERROR(VLOOKUP(Tabela12[[#This Row],[Produto]],produtos,5,0),"")</f>
        <v/>
      </c>
      <c r="I59" s="100" t="str">
        <f>IFERROR(Tabela13[[#This Row],[preço unitário]]*Tabela13[[#This Row],[Qtd]],"")</f>
        <v/>
      </c>
      <c r="K59" s="112"/>
      <c r="L59" s="112"/>
      <c r="M59" s="112"/>
    </row>
    <row r="60" spans="1:13" x14ac:dyDescent="0.3">
      <c r="A60" s="97"/>
      <c r="B60" s="98"/>
      <c r="C60" s="99" t="str">
        <f>IFERROR(VLOOKUP(Tabela12[[#This Row],[Produto]],produtos,3,0),"")</f>
        <v/>
      </c>
      <c r="D60" s="113" t="str">
        <f>IFERROR(Tabela12[[#This Row],[preço unitário]]*Tabela12[[#This Row],[Qtd]],"")</f>
        <v/>
      </c>
      <c r="F60" s="97"/>
      <c r="G60" s="97"/>
      <c r="H60" s="99" t="str">
        <f>IFERROR(VLOOKUP(Tabela12[[#This Row],[Produto]],produtos,5,0),"")</f>
        <v/>
      </c>
      <c r="I60" s="100" t="str">
        <f>IFERROR(Tabela13[[#This Row],[preço unitário]]*Tabela13[[#This Row],[Qtd]],"")</f>
        <v/>
      </c>
      <c r="K60" s="112"/>
      <c r="L60" s="112"/>
      <c r="M60" s="112"/>
    </row>
    <row r="61" spans="1:13" x14ac:dyDescent="0.3">
      <c r="A61" s="97"/>
      <c r="B61" s="98"/>
      <c r="C61" s="99" t="str">
        <f>IFERROR(VLOOKUP(Tabela12[[#This Row],[Produto]],produtos,3,0),"")</f>
        <v/>
      </c>
      <c r="D61" s="113" t="str">
        <f>IFERROR(Tabela12[[#This Row],[preço unitário]]*Tabela12[[#This Row],[Qtd]],"")</f>
        <v/>
      </c>
      <c r="F61" s="97"/>
      <c r="G61" s="97"/>
      <c r="H61" s="99" t="str">
        <f>IFERROR(VLOOKUP(Tabela12[[#This Row],[Produto]],produtos,5,0),"")</f>
        <v/>
      </c>
      <c r="I61" s="100" t="str">
        <f>IFERROR(Tabela13[[#This Row],[preço unitário]]*Tabela13[[#This Row],[Qtd]],"")</f>
        <v/>
      </c>
      <c r="K61" s="112"/>
      <c r="L61" s="112"/>
      <c r="M61" s="112"/>
    </row>
    <row r="62" spans="1:13" x14ac:dyDescent="0.3">
      <c r="A62" s="97"/>
      <c r="B62" s="98"/>
      <c r="C62" s="99" t="str">
        <f>IFERROR(VLOOKUP(Tabela12[[#This Row],[Produto]],produtos,3,0),"")</f>
        <v/>
      </c>
      <c r="D62" s="113" t="str">
        <f>IFERROR(Tabela12[[#This Row],[preço unitário]]*Tabela12[[#This Row],[Qtd]],"")</f>
        <v/>
      </c>
      <c r="F62" s="97"/>
      <c r="G62" s="97"/>
      <c r="H62" s="99" t="str">
        <f>IFERROR(VLOOKUP(Tabela12[[#This Row],[Produto]],produtos,5,0),"")</f>
        <v/>
      </c>
      <c r="I62" s="100" t="str">
        <f>IFERROR(Tabela13[[#This Row],[preço unitário]]*Tabela13[[#This Row],[Qtd]],"")</f>
        <v/>
      </c>
      <c r="K62" s="112"/>
      <c r="L62" s="112"/>
      <c r="M62" s="112"/>
    </row>
    <row r="63" spans="1:13" x14ac:dyDescent="0.3">
      <c r="A63" s="97"/>
      <c r="B63" s="98"/>
      <c r="C63" s="99" t="str">
        <f>IFERROR(VLOOKUP(Tabela12[[#This Row],[Produto]],produtos,3,0),"")</f>
        <v/>
      </c>
      <c r="D63" s="113" t="str">
        <f>IFERROR(Tabela12[[#This Row],[preço unitário]]*Tabela12[[#This Row],[Qtd]],"")</f>
        <v/>
      </c>
      <c r="F63" s="97"/>
      <c r="G63" s="97"/>
      <c r="H63" s="99" t="str">
        <f>IFERROR(VLOOKUP(Tabela12[[#This Row],[Produto]],produtos,5,0),"")</f>
        <v/>
      </c>
      <c r="I63" s="100" t="str">
        <f>IFERROR(Tabela13[[#This Row],[preço unitário]]*Tabela13[[#This Row],[Qtd]],"")</f>
        <v/>
      </c>
      <c r="K63" s="112"/>
      <c r="L63" s="112"/>
      <c r="M63" s="112"/>
    </row>
    <row r="64" spans="1:13" x14ac:dyDescent="0.3">
      <c r="A64" s="97"/>
      <c r="B64" s="98"/>
      <c r="C64" s="99" t="str">
        <f>IFERROR(VLOOKUP(Tabela12[[#This Row],[Produto]],produtos,3,0),"")</f>
        <v/>
      </c>
      <c r="D64" s="113" t="str">
        <f>IFERROR(Tabela12[[#This Row],[preço unitário]]*Tabela12[[#This Row],[Qtd]],"")</f>
        <v/>
      </c>
      <c r="F64" s="97"/>
      <c r="G64" s="97"/>
      <c r="H64" s="99" t="str">
        <f>IFERROR(VLOOKUP(Tabela12[[#This Row],[Produto]],produtos,5,0),"")</f>
        <v/>
      </c>
      <c r="I64" s="100" t="str">
        <f>IFERROR(Tabela13[[#This Row],[preço unitário]]*Tabela13[[#This Row],[Qtd]],"")</f>
        <v/>
      </c>
      <c r="K64" s="112"/>
      <c r="L64" s="112"/>
      <c r="M64" s="112"/>
    </row>
    <row r="65" spans="1:13" x14ac:dyDescent="0.3">
      <c r="A65" s="97"/>
      <c r="B65" s="98"/>
      <c r="C65" s="99" t="str">
        <f>IFERROR(VLOOKUP(Tabela12[[#This Row],[Produto]],produtos,3,0),"")</f>
        <v/>
      </c>
      <c r="D65" s="113" t="str">
        <f>IFERROR(Tabela12[[#This Row],[preço unitário]]*Tabela12[[#This Row],[Qtd]],"")</f>
        <v/>
      </c>
      <c r="F65" s="97"/>
      <c r="G65" s="97"/>
      <c r="H65" s="99" t="str">
        <f>IFERROR(VLOOKUP(Tabela12[[#This Row],[Produto]],produtos,5,0),"")</f>
        <v/>
      </c>
      <c r="I65" s="100" t="str">
        <f>IFERROR(Tabela13[[#This Row],[preço unitário]]*Tabela13[[#This Row],[Qtd]],"")</f>
        <v/>
      </c>
      <c r="K65" s="112"/>
      <c r="L65" s="112"/>
      <c r="M65" s="112"/>
    </row>
    <row r="66" spans="1:13" x14ac:dyDescent="0.3">
      <c r="A66" s="97"/>
      <c r="B66" s="98"/>
      <c r="C66" s="99" t="str">
        <f>IFERROR(VLOOKUP(Tabela12[[#This Row],[Produto]],produtos,3,0),"")</f>
        <v/>
      </c>
      <c r="D66" s="113" t="str">
        <f>IFERROR(Tabela12[[#This Row],[preço unitário]]*Tabela12[[#This Row],[Qtd]],"")</f>
        <v/>
      </c>
      <c r="F66" s="97"/>
      <c r="G66" s="97"/>
      <c r="H66" s="99" t="str">
        <f>IFERROR(VLOOKUP(Tabela12[[#This Row],[Produto]],produtos,5,0),"")</f>
        <v/>
      </c>
      <c r="I66" s="100" t="str">
        <f>IFERROR(Tabela13[[#This Row],[preço unitário]]*Tabela13[[#This Row],[Qtd]],"")</f>
        <v/>
      </c>
      <c r="K66" s="112"/>
      <c r="L66" s="112"/>
      <c r="M66" s="112"/>
    </row>
    <row r="67" spans="1:13" x14ac:dyDescent="0.3">
      <c r="A67" s="97"/>
      <c r="B67" s="98"/>
      <c r="C67" s="99" t="str">
        <f>IFERROR(VLOOKUP(Tabela12[[#This Row],[Produto]],produtos,3,0),"")</f>
        <v/>
      </c>
      <c r="D67" s="113" t="str">
        <f>IFERROR(Tabela12[[#This Row],[preço unitário]]*Tabela12[[#This Row],[Qtd]],"")</f>
        <v/>
      </c>
      <c r="F67" s="97"/>
      <c r="G67" s="97"/>
      <c r="H67" s="99" t="str">
        <f>IFERROR(VLOOKUP(Tabela12[[#This Row],[Produto]],produtos,5,0),"")</f>
        <v/>
      </c>
      <c r="I67" s="100" t="str">
        <f>IFERROR(Tabela13[[#This Row],[preço unitário]]*Tabela13[[#This Row],[Qtd]],"")</f>
        <v/>
      </c>
      <c r="K67" s="112"/>
      <c r="L67" s="112"/>
      <c r="M67" s="112"/>
    </row>
    <row r="68" spans="1:13" x14ac:dyDescent="0.3">
      <c r="A68" s="97"/>
      <c r="B68" s="98"/>
      <c r="C68" s="99" t="str">
        <f>IFERROR(VLOOKUP(Tabela12[[#This Row],[Produto]],produtos,3,0),"")</f>
        <v/>
      </c>
      <c r="D68" s="113" t="str">
        <f>IFERROR(Tabela12[[#This Row],[preço unitário]]*Tabela12[[#This Row],[Qtd]],"")</f>
        <v/>
      </c>
      <c r="F68" s="97"/>
      <c r="G68" s="97"/>
      <c r="H68" s="99" t="str">
        <f>IFERROR(VLOOKUP(Tabela12[[#This Row],[Produto]],produtos,5,0),"")</f>
        <v/>
      </c>
      <c r="I68" s="100" t="str">
        <f>IFERROR(Tabela13[[#This Row],[preço unitário]]*Tabela13[[#This Row],[Qtd]],"")</f>
        <v/>
      </c>
      <c r="K68" s="112"/>
      <c r="L68" s="112"/>
      <c r="M68" s="112"/>
    </row>
    <row r="69" spans="1:13" x14ac:dyDescent="0.3">
      <c r="A69" s="97"/>
      <c r="B69" s="98"/>
      <c r="C69" s="99" t="str">
        <f>IFERROR(VLOOKUP(Tabela12[[#This Row],[Produto]],produtos,3,0),"")</f>
        <v/>
      </c>
      <c r="D69" s="113" t="str">
        <f>IFERROR(Tabela12[[#This Row],[preço unitário]]*Tabela12[[#This Row],[Qtd]],"")</f>
        <v/>
      </c>
      <c r="F69" s="97"/>
      <c r="G69" s="97"/>
      <c r="H69" s="99" t="str">
        <f>IFERROR(VLOOKUP(Tabela12[[#This Row],[Produto]],produtos,5,0),"")</f>
        <v/>
      </c>
      <c r="I69" s="100" t="str">
        <f>IFERROR(Tabela13[[#This Row],[preço unitário]]*Tabela13[[#This Row],[Qtd]],"")</f>
        <v/>
      </c>
      <c r="K69" s="112"/>
      <c r="L69" s="112"/>
      <c r="M69" s="112"/>
    </row>
    <row r="70" spans="1:13" x14ac:dyDescent="0.3">
      <c r="A70" s="97"/>
      <c r="B70" s="98"/>
      <c r="C70" s="99" t="str">
        <f>IFERROR(VLOOKUP(Tabela12[[#This Row],[Produto]],produtos,3,0),"")</f>
        <v/>
      </c>
      <c r="D70" s="113" t="str">
        <f>IFERROR(Tabela12[[#This Row],[preço unitário]]*Tabela12[[#This Row],[Qtd]],"")</f>
        <v/>
      </c>
      <c r="F70" s="97"/>
      <c r="G70" s="97"/>
      <c r="H70" s="99" t="str">
        <f>IFERROR(VLOOKUP(Tabela12[[#This Row],[Produto]],produtos,5,0),"")</f>
        <v/>
      </c>
      <c r="I70" s="100" t="str">
        <f>IFERROR(Tabela13[[#This Row],[preço unitário]]*Tabela13[[#This Row],[Qtd]],"")</f>
        <v/>
      </c>
      <c r="K70" s="112"/>
      <c r="L70" s="112"/>
      <c r="M70" s="112"/>
    </row>
    <row r="71" spans="1:13" x14ac:dyDescent="0.3">
      <c r="A71" s="97"/>
      <c r="B71" s="98"/>
      <c r="C71" s="99" t="str">
        <f>IFERROR(VLOOKUP(Tabela12[[#This Row],[Produto]],produtos,3,0),"")</f>
        <v/>
      </c>
      <c r="D71" s="113" t="str">
        <f>IFERROR(Tabela12[[#This Row],[preço unitário]]*Tabela12[[#This Row],[Qtd]],"")</f>
        <v/>
      </c>
      <c r="F71" s="97"/>
      <c r="G71" s="97"/>
      <c r="H71" s="99" t="str">
        <f>IFERROR(VLOOKUP(Tabela12[[#This Row],[Produto]],produtos,5,0),"")</f>
        <v/>
      </c>
      <c r="I71" s="100" t="str">
        <f>IFERROR(Tabela13[[#This Row],[preço unitário]]*Tabela13[[#This Row],[Qtd]],"")</f>
        <v/>
      </c>
      <c r="K71" s="112"/>
      <c r="L71" s="112"/>
      <c r="M71" s="112"/>
    </row>
    <row r="72" spans="1:13" x14ac:dyDescent="0.3">
      <c r="A72" s="97"/>
      <c r="B72" s="98"/>
      <c r="C72" s="99" t="str">
        <f>IFERROR(VLOOKUP(Tabela12[[#This Row],[Produto]],produtos,3,0),"")</f>
        <v/>
      </c>
      <c r="D72" s="113" t="str">
        <f>IFERROR(Tabela12[[#This Row],[preço unitário]]*Tabela12[[#This Row],[Qtd]],"")</f>
        <v/>
      </c>
      <c r="F72" s="97"/>
      <c r="G72" s="97"/>
      <c r="H72" s="99" t="str">
        <f>IFERROR(VLOOKUP(Tabela12[[#This Row],[Produto]],produtos,5,0),"")</f>
        <v/>
      </c>
      <c r="I72" s="100" t="str">
        <f>IFERROR(Tabela13[[#This Row],[preço unitário]]*Tabela13[[#This Row],[Qtd]],"")</f>
        <v/>
      </c>
      <c r="K72" s="112"/>
      <c r="L72" s="112"/>
      <c r="M72" s="112"/>
    </row>
    <row r="73" spans="1:13" x14ac:dyDescent="0.3">
      <c r="A73" s="97"/>
      <c r="B73" s="98"/>
      <c r="C73" s="99" t="str">
        <f>IFERROR(VLOOKUP(Tabela12[[#This Row],[Produto]],produtos,3,0),"")</f>
        <v/>
      </c>
      <c r="D73" s="113" t="str">
        <f>IFERROR(Tabela12[[#This Row],[preço unitário]]*Tabela12[[#This Row],[Qtd]],"")</f>
        <v/>
      </c>
      <c r="F73" s="97"/>
      <c r="G73" s="97"/>
      <c r="H73" s="99" t="str">
        <f>IFERROR(VLOOKUP(Tabela12[[#This Row],[Produto]],produtos,5,0),"")</f>
        <v/>
      </c>
      <c r="I73" s="100" t="str">
        <f>IFERROR(Tabela13[[#This Row],[preço unitário]]*Tabela13[[#This Row],[Qtd]],"")</f>
        <v/>
      </c>
      <c r="K73" s="112"/>
      <c r="L73" s="112"/>
      <c r="M73" s="112"/>
    </row>
    <row r="74" spans="1:13" x14ac:dyDescent="0.3">
      <c r="A74" s="97"/>
      <c r="B74" s="98"/>
      <c r="C74" s="99" t="str">
        <f>IFERROR(VLOOKUP(Tabela12[[#This Row],[Produto]],produtos,3,0),"")</f>
        <v/>
      </c>
      <c r="D74" s="113" t="str">
        <f>IFERROR(Tabela12[[#This Row],[preço unitário]]*Tabela12[[#This Row],[Qtd]],"")</f>
        <v/>
      </c>
      <c r="F74" s="97"/>
      <c r="G74" s="97"/>
      <c r="H74" s="99" t="str">
        <f>IFERROR(VLOOKUP(Tabela12[[#This Row],[Produto]],produtos,5,0),"")</f>
        <v/>
      </c>
      <c r="I74" s="100" t="str">
        <f>IFERROR(Tabela13[[#This Row],[preço unitário]]*Tabela13[[#This Row],[Qtd]],"")</f>
        <v/>
      </c>
      <c r="K74" s="112"/>
      <c r="L74" s="112"/>
      <c r="M74" s="112"/>
    </row>
    <row r="75" spans="1:13" x14ac:dyDescent="0.3">
      <c r="A75" s="97"/>
      <c r="B75" s="98"/>
      <c r="C75" s="99" t="str">
        <f>IFERROR(VLOOKUP(Tabela12[[#This Row],[Produto]],produtos,3,0),"")</f>
        <v/>
      </c>
      <c r="D75" s="113" t="str">
        <f>IFERROR(Tabela12[[#This Row],[preço unitário]]*Tabela12[[#This Row],[Qtd]],"")</f>
        <v/>
      </c>
      <c r="F75" s="97"/>
      <c r="G75" s="97"/>
      <c r="H75" s="99" t="str">
        <f>IFERROR(VLOOKUP(Tabela12[[#This Row],[Produto]],produtos,5,0),"")</f>
        <v/>
      </c>
      <c r="I75" s="100" t="str">
        <f>IFERROR(Tabela13[[#This Row],[preço unitário]]*Tabela13[[#This Row],[Qtd]],"")</f>
        <v/>
      </c>
      <c r="K75" s="112"/>
      <c r="L75" s="112"/>
      <c r="M75" s="112"/>
    </row>
    <row r="76" spans="1:13" x14ac:dyDescent="0.3">
      <c r="A76" s="97"/>
      <c r="B76" s="98"/>
      <c r="C76" s="99" t="str">
        <f>IFERROR(VLOOKUP(Tabela12[[#This Row],[Produto]],produtos,3,0),"")</f>
        <v/>
      </c>
      <c r="D76" s="113" t="str">
        <f>IFERROR(Tabela12[[#This Row],[preço unitário]]*Tabela12[[#This Row],[Qtd]],"")</f>
        <v/>
      </c>
      <c r="F76" s="97"/>
      <c r="G76" s="97"/>
      <c r="H76" s="99" t="str">
        <f>IFERROR(VLOOKUP(Tabela12[[#This Row],[Produto]],produtos,5,0),"")</f>
        <v/>
      </c>
      <c r="I76" s="100" t="str">
        <f>IFERROR(Tabela13[[#This Row],[preço unitário]]*Tabela13[[#This Row],[Qtd]],"")</f>
        <v/>
      </c>
      <c r="K76" s="112"/>
      <c r="L76" s="112"/>
      <c r="M76" s="112"/>
    </row>
    <row r="77" spans="1:13" x14ac:dyDescent="0.3">
      <c r="A77" s="97"/>
      <c r="B77" s="98"/>
      <c r="C77" s="99" t="str">
        <f>IFERROR(VLOOKUP(Tabela12[[#This Row],[Produto]],produtos,3,0),"")</f>
        <v/>
      </c>
      <c r="D77" s="113" t="str">
        <f>IFERROR(Tabela12[[#This Row],[preço unitário]]*Tabela12[[#This Row],[Qtd]],"")</f>
        <v/>
      </c>
      <c r="F77" s="97"/>
      <c r="G77" s="97"/>
      <c r="H77" s="99" t="str">
        <f>IFERROR(VLOOKUP(Tabela12[[#This Row],[Produto]],produtos,5,0),"")</f>
        <v/>
      </c>
      <c r="I77" s="100" t="str">
        <f>IFERROR(Tabela13[[#This Row],[preço unitário]]*Tabela13[[#This Row],[Qtd]],"")</f>
        <v/>
      </c>
      <c r="K77" s="112"/>
      <c r="L77" s="112"/>
      <c r="M77" s="112"/>
    </row>
    <row r="78" spans="1:13" x14ac:dyDescent="0.3">
      <c r="A78" s="97"/>
      <c r="B78" s="98"/>
      <c r="C78" s="99" t="str">
        <f>IFERROR(VLOOKUP(Tabela12[[#This Row],[Produto]],produtos,3,0),"")</f>
        <v/>
      </c>
      <c r="D78" s="113" t="str">
        <f>IFERROR(Tabela12[[#This Row],[preço unitário]]*Tabela12[[#This Row],[Qtd]],"")</f>
        <v/>
      </c>
      <c r="F78" s="97"/>
      <c r="G78" s="97"/>
      <c r="H78" s="99" t="str">
        <f>IFERROR(VLOOKUP(Tabela12[[#This Row],[Produto]],produtos,5,0),"")</f>
        <v/>
      </c>
      <c r="I78" s="100" t="str">
        <f>IFERROR(Tabela13[[#This Row],[preço unitário]]*Tabela13[[#This Row],[Qtd]],"")</f>
        <v/>
      </c>
      <c r="K78" s="112"/>
      <c r="L78" s="112"/>
      <c r="M78" s="112"/>
    </row>
    <row r="79" spans="1:13" x14ac:dyDescent="0.3">
      <c r="A79" s="97"/>
      <c r="B79" s="98"/>
      <c r="C79" s="99" t="str">
        <f>IFERROR(VLOOKUP(Tabela12[[#This Row],[Produto]],produtos,3,0),"")</f>
        <v/>
      </c>
      <c r="D79" s="113" t="str">
        <f>IFERROR(Tabela12[[#This Row],[preço unitário]]*Tabela12[[#This Row],[Qtd]],"")</f>
        <v/>
      </c>
      <c r="F79" s="97"/>
      <c r="G79" s="97"/>
      <c r="H79" s="99" t="str">
        <f>IFERROR(VLOOKUP(Tabela12[[#This Row],[Produto]],produtos,5,0),"")</f>
        <v/>
      </c>
      <c r="I79" s="100" t="str">
        <f>IFERROR(Tabela13[[#This Row],[preço unitário]]*Tabela13[[#This Row],[Qtd]],"")</f>
        <v/>
      </c>
      <c r="K79" s="112"/>
      <c r="L79" s="112"/>
      <c r="M79" s="112"/>
    </row>
    <row r="80" spans="1:13" x14ac:dyDescent="0.3">
      <c r="A80" s="97"/>
      <c r="B80" s="98"/>
      <c r="C80" s="99" t="str">
        <f>IFERROR(VLOOKUP(Tabela12[[#This Row],[Produto]],produtos,3,0),"")</f>
        <v/>
      </c>
      <c r="D80" s="113" t="str">
        <f>IFERROR(Tabela12[[#This Row],[preço unitário]]*Tabela12[[#This Row],[Qtd]],"")</f>
        <v/>
      </c>
      <c r="F80" s="97"/>
      <c r="G80" s="97"/>
      <c r="H80" s="99" t="str">
        <f>IFERROR(VLOOKUP(Tabela12[[#This Row],[Produto]],produtos,5,0),"")</f>
        <v/>
      </c>
      <c r="I80" s="100" t="str">
        <f>IFERROR(Tabela13[[#This Row],[preço unitário]]*Tabela13[[#This Row],[Qtd]],"")</f>
        <v/>
      </c>
      <c r="K80" s="112"/>
      <c r="L80" s="112"/>
      <c r="M80" s="112"/>
    </row>
    <row r="81" spans="1:13" x14ac:dyDescent="0.3">
      <c r="A81" s="97"/>
      <c r="B81" s="98"/>
      <c r="C81" s="99" t="str">
        <f>IFERROR(VLOOKUP(Tabela12[[#This Row],[Produto]],produtos,3,0),"")</f>
        <v/>
      </c>
      <c r="D81" s="113" t="str">
        <f>IFERROR(Tabela12[[#This Row],[preço unitário]]*Tabela12[[#This Row],[Qtd]],"")</f>
        <v/>
      </c>
      <c r="F81" s="97"/>
      <c r="G81" s="97"/>
      <c r="H81" s="99" t="str">
        <f>IFERROR(VLOOKUP(Tabela12[[#This Row],[Produto]],produtos,5,0),"")</f>
        <v/>
      </c>
      <c r="I81" s="100" t="str">
        <f>IFERROR(Tabela13[[#This Row],[preço unitário]]*Tabela13[[#This Row],[Qtd]],"")</f>
        <v/>
      </c>
      <c r="K81" s="112"/>
      <c r="L81" s="112"/>
      <c r="M81" s="112"/>
    </row>
    <row r="82" spans="1:13" x14ac:dyDescent="0.3">
      <c r="A82" s="97"/>
      <c r="B82" s="98"/>
      <c r="C82" s="99" t="str">
        <f>IFERROR(VLOOKUP(Tabela12[[#This Row],[Produto]],produtos,3,0),"")</f>
        <v/>
      </c>
      <c r="D82" s="113" t="str">
        <f>IFERROR(Tabela12[[#This Row],[preço unitário]]*Tabela12[[#This Row],[Qtd]],"")</f>
        <v/>
      </c>
      <c r="F82" s="97"/>
      <c r="G82" s="97"/>
      <c r="H82" s="99" t="str">
        <f>IFERROR(VLOOKUP(Tabela12[[#This Row],[Produto]],produtos,5,0),"")</f>
        <v/>
      </c>
      <c r="I82" s="100" t="str">
        <f>IFERROR(Tabela13[[#This Row],[preço unitário]]*Tabela13[[#This Row],[Qtd]],"")</f>
        <v/>
      </c>
      <c r="K82" s="112"/>
      <c r="L82" s="112"/>
      <c r="M82" s="112"/>
    </row>
    <row r="83" spans="1:13" x14ac:dyDescent="0.3">
      <c r="A83" s="97"/>
      <c r="B83" s="98"/>
      <c r="C83" s="99" t="str">
        <f>IFERROR(VLOOKUP(Tabela12[[#This Row],[Produto]],produtos,3,0),"")</f>
        <v/>
      </c>
      <c r="D83" s="113" t="str">
        <f>IFERROR(Tabela12[[#This Row],[preço unitário]]*Tabela12[[#This Row],[Qtd]],"")</f>
        <v/>
      </c>
      <c r="F83" s="97"/>
      <c r="G83" s="97"/>
      <c r="H83" s="99" t="str">
        <f>IFERROR(VLOOKUP(Tabela12[[#This Row],[Produto]],produtos,5,0),"")</f>
        <v/>
      </c>
      <c r="I83" s="100" t="str">
        <f>IFERROR(Tabela13[[#This Row],[preço unitário]]*Tabela13[[#This Row],[Qtd]],"")</f>
        <v/>
      </c>
      <c r="K83" s="112"/>
      <c r="L83" s="112"/>
      <c r="M83" s="112"/>
    </row>
    <row r="84" spans="1:13" x14ac:dyDescent="0.3">
      <c r="A84" s="97"/>
      <c r="B84" s="98"/>
      <c r="C84" s="99" t="str">
        <f>IFERROR(VLOOKUP(Tabela12[[#This Row],[Produto]],produtos,3,0),"")</f>
        <v/>
      </c>
      <c r="D84" s="113" t="str">
        <f>IFERROR(Tabela12[[#This Row],[preço unitário]]*Tabela12[[#This Row],[Qtd]],"")</f>
        <v/>
      </c>
      <c r="F84" s="97"/>
      <c r="G84" s="97"/>
      <c r="H84" s="99" t="str">
        <f>IFERROR(VLOOKUP(Tabela12[[#This Row],[Produto]],produtos,5,0),"")</f>
        <v/>
      </c>
      <c r="I84" s="100" t="str">
        <f>IFERROR(Tabela13[[#This Row],[preço unitário]]*Tabela13[[#This Row],[Qtd]],"")</f>
        <v/>
      </c>
      <c r="K84" s="112"/>
      <c r="L84" s="112"/>
      <c r="M84" s="112"/>
    </row>
    <row r="85" spans="1:13" x14ac:dyDescent="0.3">
      <c r="A85" s="97"/>
      <c r="B85" s="98"/>
      <c r="C85" s="99" t="str">
        <f>IFERROR(VLOOKUP(Tabela12[[#This Row],[Produto]],produtos,3,0),"")</f>
        <v/>
      </c>
      <c r="D85" s="113" t="str">
        <f>IFERROR(Tabela12[[#This Row],[preço unitário]]*Tabela12[[#This Row],[Qtd]],"")</f>
        <v/>
      </c>
      <c r="F85" s="97"/>
      <c r="G85" s="97"/>
      <c r="H85" s="99" t="str">
        <f>IFERROR(VLOOKUP(Tabela12[[#This Row],[Produto]],produtos,5,0),"")</f>
        <v/>
      </c>
      <c r="I85" s="100" t="str">
        <f>IFERROR(Tabela13[[#This Row],[preço unitário]]*Tabela13[[#This Row],[Qtd]],"")</f>
        <v/>
      </c>
      <c r="K85" s="112"/>
      <c r="L85" s="112"/>
      <c r="M85" s="112"/>
    </row>
    <row r="86" spans="1:13" x14ac:dyDescent="0.3">
      <c r="A86" s="97"/>
      <c r="B86" s="98"/>
      <c r="C86" s="99" t="str">
        <f>IFERROR(VLOOKUP(Tabela12[[#This Row],[Produto]],produtos,3,0),"")</f>
        <v/>
      </c>
      <c r="D86" s="113" t="str">
        <f>IFERROR(Tabela12[[#This Row],[preço unitário]]*Tabela12[[#This Row],[Qtd]],"")</f>
        <v/>
      </c>
      <c r="F86" s="97"/>
      <c r="G86" s="97"/>
      <c r="H86" s="99" t="str">
        <f>IFERROR(VLOOKUP(Tabela12[[#This Row],[Produto]],produtos,5,0),"")</f>
        <v/>
      </c>
      <c r="I86" s="100" t="str">
        <f>IFERROR(Tabela13[[#This Row],[preço unitário]]*Tabela13[[#This Row],[Qtd]],"")</f>
        <v/>
      </c>
      <c r="K86" s="112"/>
      <c r="L86" s="112"/>
      <c r="M86" s="112"/>
    </row>
    <row r="87" spans="1:13" x14ac:dyDescent="0.3">
      <c r="A87" s="97"/>
      <c r="B87" s="98"/>
      <c r="C87" s="99" t="str">
        <f>IFERROR(VLOOKUP(Tabela12[[#This Row],[Produto]],produtos,3,0),"")</f>
        <v/>
      </c>
      <c r="D87" s="113" t="str">
        <f>IFERROR(Tabela12[[#This Row],[preço unitário]]*Tabela12[[#This Row],[Qtd]],"")</f>
        <v/>
      </c>
      <c r="F87" s="97"/>
      <c r="G87" s="97"/>
      <c r="H87" s="99" t="str">
        <f>IFERROR(VLOOKUP(Tabela12[[#This Row],[Produto]],produtos,5,0),"")</f>
        <v/>
      </c>
      <c r="I87" s="100" t="str">
        <f>IFERROR(Tabela13[[#This Row],[preço unitário]]*Tabela13[[#This Row],[Qtd]],"")</f>
        <v/>
      </c>
      <c r="K87" s="112"/>
      <c r="L87" s="112"/>
      <c r="M87" s="112"/>
    </row>
    <row r="88" spans="1:13" x14ac:dyDescent="0.3">
      <c r="A88" s="97"/>
      <c r="B88" s="98"/>
      <c r="C88" s="99" t="str">
        <f>IFERROR(VLOOKUP(Tabela12[[#This Row],[Produto]],produtos,3,0),"")</f>
        <v/>
      </c>
      <c r="D88" s="113" t="str">
        <f>IFERROR(Tabela12[[#This Row],[preço unitário]]*Tabela12[[#This Row],[Qtd]],"")</f>
        <v/>
      </c>
      <c r="F88" s="97"/>
      <c r="G88" s="97"/>
      <c r="H88" s="99" t="str">
        <f>IFERROR(VLOOKUP(Tabela12[[#This Row],[Produto]],produtos,5,0),"")</f>
        <v/>
      </c>
      <c r="I88" s="100" t="str">
        <f>IFERROR(Tabela13[[#This Row],[preço unitário]]*Tabela13[[#This Row],[Qtd]],"")</f>
        <v/>
      </c>
      <c r="K88" s="112"/>
      <c r="L88" s="112"/>
      <c r="M88" s="112"/>
    </row>
    <row r="89" spans="1:13" x14ac:dyDescent="0.3">
      <c r="A89" s="97"/>
      <c r="B89" s="98"/>
      <c r="C89" s="99" t="str">
        <f>IFERROR(VLOOKUP(Tabela12[[#This Row],[Produto]],produtos,3,0),"")</f>
        <v/>
      </c>
      <c r="D89" s="113" t="str">
        <f>IFERROR(Tabela12[[#This Row],[preço unitário]]*Tabela12[[#This Row],[Qtd]],"")</f>
        <v/>
      </c>
      <c r="F89" s="97"/>
      <c r="G89" s="97"/>
      <c r="H89" s="99" t="str">
        <f>IFERROR(VLOOKUP(Tabela12[[#This Row],[Produto]],produtos,5,0),"")</f>
        <v/>
      </c>
      <c r="I89" s="100" t="str">
        <f>IFERROR(Tabela13[[#This Row],[preço unitário]]*Tabela13[[#This Row],[Qtd]],"")</f>
        <v/>
      </c>
      <c r="K89" s="112"/>
      <c r="L89" s="112"/>
      <c r="M89" s="112"/>
    </row>
    <row r="90" spans="1:13" x14ac:dyDescent="0.3">
      <c r="A90" s="97"/>
      <c r="B90" s="98"/>
      <c r="C90" s="99" t="str">
        <f>IFERROR(VLOOKUP(Tabela12[[#This Row],[Produto]],produtos,3,0),"")</f>
        <v/>
      </c>
      <c r="D90" s="113" t="str">
        <f>IFERROR(Tabela12[[#This Row],[preço unitário]]*Tabela12[[#This Row],[Qtd]],"")</f>
        <v/>
      </c>
      <c r="F90" s="97"/>
      <c r="G90" s="97"/>
      <c r="H90" s="99" t="str">
        <f>IFERROR(VLOOKUP(Tabela12[[#This Row],[Produto]],produtos,5,0),"")</f>
        <v/>
      </c>
      <c r="I90" s="100" t="str">
        <f>IFERROR(Tabela13[[#This Row],[preço unitário]]*Tabela13[[#This Row],[Qtd]],"")</f>
        <v/>
      </c>
      <c r="K90" s="112"/>
      <c r="L90" s="112"/>
      <c r="M90" s="112"/>
    </row>
    <row r="91" spans="1:13" x14ac:dyDescent="0.3">
      <c r="A91" s="97"/>
      <c r="B91" s="98"/>
      <c r="C91" s="99" t="str">
        <f>IFERROR(VLOOKUP(Tabela12[[#This Row],[Produto]],produtos,3,0),"")</f>
        <v/>
      </c>
      <c r="D91" s="113" t="str">
        <f>IFERROR(Tabela12[[#This Row],[preço unitário]]*Tabela12[[#This Row],[Qtd]],"")</f>
        <v/>
      </c>
      <c r="F91" s="97"/>
      <c r="G91" s="97"/>
      <c r="H91" s="99" t="str">
        <f>IFERROR(VLOOKUP(Tabela12[[#This Row],[Produto]],produtos,5,0),"")</f>
        <v/>
      </c>
      <c r="I91" s="100" t="str">
        <f>IFERROR(Tabela13[[#This Row],[preço unitário]]*Tabela13[[#This Row],[Qtd]],"")</f>
        <v/>
      </c>
      <c r="K91" s="112"/>
      <c r="L91" s="112"/>
      <c r="M91" s="112"/>
    </row>
    <row r="92" spans="1:13" x14ac:dyDescent="0.3">
      <c r="A92" s="97"/>
      <c r="B92" s="98"/>
      <c r="C92" s="99" t="str">
        <f>IFERROR(VLOOKUP(Tabela12[[#This Row],[Produto]],produtos,3,0),"")</f>
        <v/>
      </c>
      <c r="D92" s="113" t="str">
        <f>IFERROR(Tabela12[[#This Row],[preço unitário]]*Tabela12[[#This Row],[Qtd]],"")</f>
        <v/>
      </c>
      <c r="F92" s="97"/>
      <c r="G92" s="97"/>
      <c r="H92" s="99" t="str">
        <f>IFERROR(VLOOKUP(Tabela12[[#This Row],[Produto]],produtos,5,0),"")</f>
        <v/>
      </c>
      <c r="I92" s="100" t="str">
        <f>IFERROR(Tabela13[[#This Row],[preço unitário]]*Tabela13[[#This Row],[Qtd]],"")</f>
        <v/>
      </c>
      <c r="K92" s="112"/>
      <c r="L92" s="112"/>
      <c r="M92" s="112"/>
    </row>
    <row r="93" spans="1:13" x14ac:dyDescent="0.3">
      <c r="A93" s="97"/>
      <c r="B93" s="98"/>
      <c r="C93" s="99" t="str">
        <f>IFERROR(VLOOKUP(Tabela12[[#This Row],[Produto]],produtos,3,0),"")</f>
        <v/>
      </c>
      <c r="D93" s="113" t="str">
        <f>IFERROR(Tabela12[[#This Row],[preço unitário]]*Tabela12[[#This Row],[Qtd]],"")</f>
        <v/>
      </c>
      <c r="F93" s="97"/>
      <c r="G93" s="97"/>
      <c r="H93" s="99" t="str">
        <f>IFERROR(VLOOKUP(Tabela12[[#This Row],[Produto]],produtos,5,0),"")</f>
        <v/>
      </c>
      <c r="I93" s="100" t="str">
        <f>IFERROR(Tabela13[[#This Row],[preço unitário]]*Tabela13[[#This Row],[Qtd]],"")</f>
        <v/>
      </c>
      <c r="K93" s="112"/>
      <c r="L93" s="112"/>
      <c r="M93" s="112"/>
    </row>
    <row r="94" spans="1:13" x14ac:dyDescent="0.3">
      <c r="A94" s="97"/>
      <c r="B94" s="98"/>
      <c r="C94" s="99" t="str">
        <f>IFERROR(VLOOKUP(Tabela12[[#This Row],[Produto]],produtos,3,0),"")</f>
        <v/>
      </c>
      <c r="D94" s="113" t="str">
        <f>IFERROR(Tabela12[[#This Row],[preço unitário]]*Tabela12[[#This Row],[Qtd]],"")</f>
        <v/>
      </c>
      <c r="F94" s="97"/>
      <c r="G94" s="97"/>
      <c r="H94" s="99" t="str">
        <f>IFERROR(VLOOKUP(Tabela12[[#This Row],[Produto]],produtos,5,0),"")</f>
        <v/>
      </c>
      <c r="I94" s="100" t="str">
        <f>IFERROR(Tabela13[[#This Row],[preço unitário]]*Tabela13[[#This Row],[Qtd]],"")</f>
        <v/>
      </c>
      <c r="K94" s="112"/>
      <c r="L94" s="112"/>
      <c r="M94" s="112"/>
    </row>
    <row r="95" spans="1:13" x14ac:dyDescent="0.3">
      <c r="A95" s="97"/>
      <c r="B95" s="98"/>
      <c r="C95" s="99" t="str">
        <f>IFERROR(VLOOKUP(Tabela12[[#This Row],[Produto]],produtos,3,0),"")</f>
        <v/>
      </c>
      <c r="D95" s="113" t="str">
        <f>IFERROR(Tabela12[[#This Row],[preço unitário]]*Tabela12[[#This Row],[Qtd]],"")</f>
        <v/>
      </c>
      <c r="F95" s="97"/>
      <c r="G95" s="97"/>
      <c r="H95" s="99" t="str">
        <f>IFERROR(VLOOKUP(Tabela12[[#This Row],[Produto]],produtos,5,0),"")</f>
        <v/>
      </c>
      <c r="I95" s="100" t="str">
        <f>IFERROR(Tabela13[[#This Row],[preço unitário]]*Tabela13[[#This Row],[Qtd]],"")</f>
        <v/>
      </c>
      <c r="K95" s="112"/>
      <c r="L95" s="112"/>
      <c r="M95" s="112"/>
    </row>
    <row r="96" spans="1:13" x14ac:dyDescent="0.3">
      <c r="A96" s="97"/>
      <c r="B96" s="98"/>
      <c r="C96" s="99" t="str">
        <f>IFERROR(VLOOKUP(Tabela12[[#This Row],[Produto]],produtos,3,0),"")</f>
        <v/>
      </c>
      <c r="D96" s="113" t="str">
        <f>IFERROR(Tabela12[[#This Row],[preço unitário]]*Tabela12[[#This Row],[Qtd]],"")</f>
        <v/>
      </c>
      <c r="F96" s="97"/>
      <c r="G96" s="97"/>
      <c r="H96" s="99" t="str">
        <f>IFERROR(VLOOKUP(Tabela12[[#This Row],[Produto]],produtos,5,0),"")</f>
        <v/>
      </c>
      <c r="I96" s="100" t="str">
        <f>IFERROR(Tabela13[[#This Row],[preço unitário]]*Tabela13[[#This Row],[Qtd]],"")</f>
        <v/>
      </c>
      <c r="K96" s="112"/>
      <c r="L96" s="112"/>
      <c r="M96" s="112"/>
    </row>
    <row r="97" spans="1:13" x14ac:dyDescent="0.3">
      <c r="A97" s="97"/>
      <c r="B97" s="98"/>
      <c r="C97" s="99" t="str">
        <f>IFERROR(VLOOKUP(Tabela12[[#This Row],[Produto]],produtos,3,0),"")</f>
        <v/>
      </c>
      <c r="D97" s="113" t="str">
        <f>IFERROR(Tabela12[[#This Row],[preço unitário]]*Tabela12[[#This Row],[Qtd]],"")</f>
        <v/>
      </c>
      <c r="F97" s="97"/>
      <c r="G97" s="97"/>
      <c r="H97" s="99" t="str">
        <f>IFERROR(VLOOKUP(Tabela12[[#This Row],[Produto]],produtos,5,0),"")</f>
        <v/>
      </c>
      <c r="I97" s="100" t="str">
        <f>IFERROR(Tabela13[[#This Row],[preço unitário]]*Tabela13[[#This Row],[Qtd]],"")</f>
        <v/>
      </c>
      <c r="K97" s="112"/>
      <c r="L97" s="112"/>
      <c r="M97" s="112"/>
    </row>
    <row r="98" spans="1:13" x14ac:dyDescent="0.3">
      <c r="A98" s="97"/>
      <c r="B98" s="98"/>
      <c r="C98" s="99" t="str">
        <f>IFERROR(VLOOKUP(Tabela12[[#This Row],[Produto]],produtos,3,0),"")</f>
        <v/>
      </c>
      <c r="D98" s="113" t="str">
        <f>IFERROR(Tabela12[[#This Row],[preço unitário]]*Tabela12[[#This Row],[Qtd]],"")</f>
        <v/>
      </c>
      <c r="F98" s="97"/>
      <c r="G98" s="97"/>
      <c r="H98" s="99" t="str">
        <f>IFERROR(VLOOKUP(Tabela12[[#This Row],[Produto]],produtos,5,0),"")</f>
        <v/>
      </c>
      <c r="I98" s="100" t="str">
        <f>IFERROR(Tabela13[[#This Row],[preço unitário]]*Tabela13[[#This Row],[Qtd]],"")</f>
        <v/>
      </c>
      <c r="K98" s="112"/>
      <c r="L98" s="112"/>
      <c r="M98" s="112"/>
    </row>
    <row r="99" spans="1:13" x14ac:dyDescent="0.3">
      <c r="A99" s="97"/>
      <c r="B99" s="98"/>
      <c r="C99" s="99" t="str">
        <f>IFERROR(VLOOKUP(Tabela12[[#This Row],[Produto]],produtos,3,0),"")</f>
        <v/>
      </c>
      <c r="D99" s="113" t="str">
        <f>IFERROR(Tabela12[[#This Row],[preço unitário]]*Tabela12[[#This Row],[Qtd]],"")</f>
        <v/>
      </c>
      <c r="F99" s="97"/>
      <c r="G99" s="97"/>
      <c r="H99" s="99" t="str">
        <f>IFERROR(VLOOKUP(Tabela12[[#This Row],[Produto]],produtos,5,0),"")</f>
        <v/>
      </c>
      <c r="I99" s="100" t="str">
        <f>IFERROR(Tabela13[[#This Row],[preço unitário]]*Tabela13[[#This Row],[Qtd]],"")</f>
        <v/>
      </c>
      <c r="K99" s="112"/>
      <c r="L99" s="112"/>
      <c r="M99" s="112"/>
    </row>
    <row r="100" spans="1:13" x14ac:dyDescent="0.3">
      <c r="A100" s="97"/>
      <c r="B100" s="98"/>
      <c r="C100" s="99" t="str">
        <f>IFERROR(VLOOKUP(Tabela12[[#This Row],[Produto]],produtos,3,0),"")</f>
        <v/>
      </c>
      <c r="D100" s="113" t="str">
        <f>IFERROR(Tabela12[[#This Row],[preço unitário]]*Tabela12[[#This Row],[Qtd]],"")</f>
        <v/>
      </c>
      <c r="F100" s="97"/>
      <c r="G100" s="97"/>
      <c r="H100" s="99" t="str">
        <f>IFERROR(VLOOKUP(Tabela12[[#This Row],[Produto]],produtos,5,0),"")</f>
        <v/>
      </c>
      <c r="I100" s="100" t="str">
        <f>IFERROR(Tabela13[[#This Row],[preço unitário]]*Tabela13[[#This Row],[Qtd]],"")</f>
        <v/>
      </c>
      <c r="K100" s="112"/>
      <c r="L100" s="112"/>
      <c r="M100" s="112"/>
    </row>
    <row r="101" spans="1:13" x14ac:dyDescent="0.3">
      <c r="A101" s="97"/>
      <c r="B101" s="98"/>
      <c r="C101" s="99" t="str">
        <f>IFERROR(VLOOKUP(Tabela12[[#This Row],[Produto]],produtos,3,0),"")</f>
        <v/>
      </c>
      <c r="D101" s="113" t="str">
        <f>IFERROR(Tabela12[[#This Row],[preço unitário]]*Tabela12[[#This Row],[Qtd]],"")</f>
        <v/>
      </c>
      <c r="F101" s="97"/>
      <c r="G101" s="97"/>
      <c r="H101" s="99" t="str">
        <f>IFERROR(VLOOKUP(Tabela12[[#This Row],[Produto]],produtos,5,0),"")</f>
        <v/>
      </c>
      <c r="I101" s="100" t="str">
        <f>IFERROR(Tabela13[[#This Row],[preço unitário]]*Tabela13[[#This Row],[Qtd]],"")</f>
        <v/>
      </c>
      <c r="K101" s="112"/>
      <c r="L101" s="112"/>
      <c r="M101" s="112"/>
    </row>
    <row r="102" spans="1:13" x14ac:dyDescent="0.3">
      <c r="A102" s="97"/>
      <c r="B102" s="98"/>
      <c r="C102" s="99" t="str">
        <f>IFERROR(VLOOKUP(Tabela12[[#This Row],[Produto]],produtos,3,0),"")</f>
        <v/>
      </c>
      <c r="D102" s="113" t="str">
        <f>IFERROR(Tabela12[[#This Row],[preço unitário]]*Tabela12[[#This Row],[Qtd]],"")</f>
        <v/>
      </c>
      <c r="F102" s="97"/>
      <c r="G102" s="97"/>
      <c r="H102" s="99" t="str">
        <f>IFERROR(VLOOKUP(Tabela12[[#This Row],[Produto]],produtos,5,0),"")</f>
        <v/>
      </c>
      <c r="I102" s="100" t="str">
        <f>IFERROR(Tabela13[[#This Row],[preço unitário]]*Tabela13[[#This Row],[Qtd]],"")</f>
        <v/>
      </c>
      <c r="K102" s="112"/>
      <c r="L102" s="112"/>
      <c r="M102" s="112"/>
    </row>
    <row r="103" spans="1:13" x14ac:dyDescent="0.3">
      <c r="A103" s="97"/>
      <c r="B103" s="98"/>
      <c r="C103" s="99" t="str">
        <f>IFERROR(VLOOKUP(Tabela12[[#This Row],[Produto]],produtos,3,0),"")</f>
        <v/>
      </c>
      <c r="D103" s="113" t="str">
        <f>IFERROR(Tabela12[[#This Row],[preço unitário]]*Tabela12[[#This Row],[Qtd]],"")</f>
        <v/>
      </c>
      <c r="F103" s="97"/>
      <c r="G103" s="97"/>
      <c r="H103" s="99" t="str">
        <f>IFERROR(VLOOKUP(Tabela12[[#This Row],[Produto]],produtos,5,0),"")</f>
        <v/>
      </c>
      <c r="I103" s="100" t="str">
        <f>IFERROR(Tabela13[[#This Row],[preço unitário]]*Tabela13[[#This Row],[Qtd]],"")</f>
        <v/>
      </c>
      <c r="K103" s="112"/>
      <c r="L103" s="112"/>
      <c r="M103" s="112"/>
    </row>
    <row r="104" spans="1:13" x14ac:dyDescent="0.3">
      <c r="A104" s="97"/>
      <c r="B104" s="98"/>
      <c r="C104" s="99" t="str">
        <f>IFERROR(VLOOKUP(Tabela12[[#This Row],[Produto]],produtos,3,0),"")</f>
        <v/>
      </c>
      <c r="D104" s="113" t="str">
        <f>IFERROR(Tabela12[[#This Row],[preço unitário]]*Tabela12[[#This Row],[Qtd]],"")</f>
        <v/>
      </c>
      <c r="F104" s="97"/>
      <c r="G104" s="97"/>
      <c r="H104" s="99" t="str">
        <f>IFERROR(VLOOKUP(Tabela12[[#This Row],[Produto]],produtos,5,0),"")</f>
        <v/>
      </c>
      <c r="I104" s="100" t="str">
        <f>IFERROR(Tabela13[[#This Row],[preço unitário]]*Tabela13[[#This Row],[Qtd]],"")</f>
        <v/>
      </c>
      <c r="K104" s="112"/>
      <c r="L104" s="112"/>
      <c r="M104" s="112"/>
    </row>
    <row r="105" spans="1:13" x14ac:dyDescent="0.3">
      <c r="A105" s="97"/>
      <c r="B105" s="98"/>
      <c r="C105" s="99" t="str">
        <f>IFERROR(VLOOKUP(Tabela12[[#This Row],[Produto]],produtos,3,0),"")</f>
        <v/>
      </c>
      <c r="D105" s="113" t="str">
        <f>IFERROR(Tabela12[[#This Row],[preço unitário]]*Tabela12[[#This Row],[Qtd]],"")</f>
        <v/>
      </c>
      <c r="F105" s="97"/>
      <c r="G105" s="97"/>
      <c r="H105" s="99" t="str">
        <f>IFERROR(VLOOKUP(Tabela12[[#This Row],[Produto]],produtos,5,0),"")</f>
        <v/>
      </c>
      <c r="I105" s="100" t="str">
        <f>IFERROR(Tabela13[[#This Row],[preço unitário]]*Tabela13[[#This Row],[Qtd]],"")</f>
        <v/>
      </c>
      <c r="K105" s="112"/>
      <c r="L105" s="112"/>
      <c r="M105" s="112"/>
    </row>
    <row r="106" spans="1:13" x14ac:dyDescent="0.3">
      <c r="A106" s="97"/>
      <c r="B106" s="98"/>
      <c r="C106" s="99" t="str">
        <f>IFERROR(VLOOKUP(Tabela12[[#This Row],[Produto]],produtos,3,0),"")</f>
        <v/>
      </c>
      <c r="D106" s="113" t="str">
        <f>IFERROR(Tabela12[[#This Row],[preço unitário]]*Tabela12[[#This Row],[Qtd]],"")</f>
        <v/>
      </c>
      <c r="F106" s="97"/>
      <c r="G106" s="97"/>
      <c r="H106" s="99" t="str">
        <f>IFERROR(VLOOKUP(Tabela12[[#This Row],[Produto]],produtos,5,0),"")</f>
        <v/>
      </c>
      <c r="I106" s="100" t="str">
        <f>IFERROR(Tabela13[[#This Row],[preço unitário]]*Tabela13[[#This Row],[Qtd]],"")</f>
        <v/>
      </c>
      <c r="K106" s="112"/>
      <c r="L106" s="112"/>
      <c r="M106" s="112"/>
    </row>
    <row r="107" spans="1:13" x14ac:dyDescent="0.3">
      <c r="A107" s="97"/>
      <c r="B107" s="98"/>
      <c r="C107" s="99" t="str">
        <f>IFERROR(VLOOKUP(Tabela12[[#This Row],[Produto]],produtos,3,0),"")</f>
        <v/>
      </c>
      <c r="D107" s="113" t="str">
        <f>IFERROR(Tabela12[[#This Row],[preço unitário]]*Tabela12[[#This Row],[Qtd]],"")</f>
        <v/>
      </c>
      <c r="F107" s="97"/>
      <c r="G107" s="97"/>
      <c r="H107" s="99" t="str">
        <f>IFERROR(VLOOKUP(Tabela12[[#This Row],[Produto]],produtos,5,0),"")</f>
        <v/>
      </c>
      <c r="I107" s="100" t="str">
        <f>IFERROR(Tabela13[[#This Row],[preço unitário]]*Tabela13[[#This Row],[Qtd]],"")</f>
        <v/>
      </c>
      <c r="K107" s="112"/>
      <c r="L107" s="112"/>
      <c r="M107" s="112"/>
    </row>
    <row r="108" spans="1:13" x14ac:dyDescent="0.3">
      <c r="A108" s="97"/>
      <c r="B108" s="98"/>
      <c r="C108" s="99" t="str">
        <f>IFERROR(VLOOKUP(Tabela12[[#This Row],[Produto]],produtos,3,0),"")</f>
        <v/>
      </c>
      <c r="D108" s="113" t="str">
        <f>IFERROR(Tabela12[[#This Row],[preço unitário]]*Tabela12[[#This Row],[Qtd]],"")</f>
        <v/>
      </c>
      <c r="F108" s="97"/>
      <c r="G108" s="97"/>
      <c r="H108" s="99" t="str">
        <f>IFERROR(VLOOKUP(Tabela12[[#This Row],[Produto]],produtos,5,0),"")</f>
        <v/>
      </c>
      <c r="I108" s="100" t="str">
        <f>IFERROR(Tabela13[[#This Row],[preço unitário]]*Tabela13[[#This Row],[Qtd]],"")</f>
        <v/>
      </c>
      <c r="K108" s="112"/>
      <c r="L108" s="112"/>
      <c r="M108" s="112"/>
    </row>
    <row r="109" spans="1:13" x14ac:dyDescent="0.3">
      <c r="A109" s="97"/>
      <c r="B109" s="98"/>
      <c r="C109" s="99" t="str">
        <f>IFERROR(VLOOKUP(Tabela12[[#This Row],[Produto]],produtos,3,0),"")</f>
        <v/>
      </c>
      <c r="D109" s="113" t="str">
        <f>IFERROR(Tabela12[[#This Row],[preço unitário]]*Tabela12[[#This Row],[Qtd]],"")</f>
        <v/>
      </c>
      <c r="F109" s="97"/>
      <c r="G109" s="97"/>
      <c r="H109" s="99" t="str">
        <f>IFERROR(VLOOKUP(Tabela12[[#This Row],[Produto]],produtos,5,0),"")</f>
        <v/>
      </c>
      <c r="I109" s="100" t="str">
        <f>IFERROR(Tabela13[[#This Row],[preço unitário]]*Tabela13[[#This Row],[Qtd]],"")</f>
        <v/>
      </c>
      <c r="K109" s="112"/>
      <c r="L109" s="112"/>
      <c r="M109" s="112"/>
    </row>
    <row r="110" spans="1:13" x14ac:dyDescent="0.3">
      <c r="A110" s="97"/>
      <c r="B110" s="98"/>
      <c r="C110" s="99" t="str">
        <f>IFERROR(VLOOKUP(Tabela12[[#This Row],[Produto]],produtos,3,0),"")</f>
        <v/>
      </c>
      <c r="D110" s="113" t="str">
        <f>IFERROR(Tabela12[[#This Row],[preço unitário]]*Tabela12[[#This Row],[Qtd]],"")</f>
        <v/>
      </c>
      <c r="F110" s="97"/>
      <c r="G110" s="97"/>
      <c r="H110" s="99" t="str">
        <f>IFERROR(VLOOKUP(Tabela12[[#This Row],[Produto]],produtos,5,0),"")</f>
        <v/>
      </c>
      <c r="I110" s="100" t="str">
        <f>IFERROR(Tabela13[[#This Row],[preço unitário]]*Tabela13[[#This Row],[Qtd]],"")</f>
        <v/>
      </c>
      <c r="K110" s="112"/>
      <c r="L110" s="112"/>
      <c r="M110" s="112"/>
    </row>
    <row r="111" spans="1:13" x14ac:dyDescent="0.3">
      <c r="A111" s="97"/>
      <c r="B111" s="98"/>
      <c r="C111" s="99" t="str">
        <f>IFERROR(VLOOKUP(Tabela12[[#This Row],[Produto]],produtos,3,0),"")</f>
        <v/>
      </c>
      <c r="D111" s="113" t="str">
        <f>IFERROR(Tabela12[[#This Row],[preço unitário]]*Tabela12[[#This Row],[Qtd]],"")</f>
        <v/>
      </c>
      <c r="F111" s="97"/>
      <c r="G111" s="97"/>
      <c r="H111" s="99" t="str">
        <f>IFERROR(VLOOKUP(Tabela12[[#This Row],[Produto]],produtos,5,0),"")</f>
        <v/>
      </c>
      <c r="I111" s="100" t="str">
        <f>IFERROR(Tabela13[[#This Row],[preço unitário]]*Tabela13[[#This Row],[Qtd]],"")</f>
        <v/>
      </c>
      <c r="K111" s="112"/>
      <c r="L111" s="112"/>
      <c r="M111" s="112"/>
    </row>
    <row r="112" spans="1:13" x14ac:dyDescent="0.3">
      <c r="A112" s="97"/>
      <c r="B112" s="98"/>
      <c r="C112" s="99" t="str">
        <f>IFERROR(VLOOKUP(Tabela12[[#This Row],[Produto]],produtos,3,0),"")</f>
        <v/>
      </c>
      <c r="D112" s="113" t="str">
        <f>IFERROR(Tabela12[[#This Row],[preço unitário]]*Tabela12[[#This Row],[Qtd]],"")</f>
        <v/>
      </c>
      <c r="F112" s="97"/>
      <c r="G112" s="97"/>
      <c r="H112" s="99" t="str">
        <f>IFERROR(VLOOKUP(Tabela12[[#This Row],[Produto]],produtos,5,0),"")</f>
        <v/>
      </c>
      <c r="I112" s="100" t="str">
        <f>IFERROR(Tabela13[[#This Row],[preço unitário]]*Tabela13[[#This Row],[Qtd]],"")</f>
        <v/>
      </c>
      <c r="K112" s="112"/>
      <c r="L112" s="112"/>
      <c r="M112" s="112"/>
    </row>
    <row r="113" spans="1:13" x14ac:dyDescent="0.3">
      <c r="A113" s="97"/>
      <c r="B113" s="98"/>
      <c r="C113" s="99" t="str">
        <f>IFERROR(VLOOKUP(Tabela12[[#This Row],[Produto]],produtos,3,0),"")</f>
        <v/>
      </c>
      <c r="D113" s="113" t="str">
        <f>IFERROR(Tabela12[[#This Row],[preço unitário]]*Tabela12[[#This Row],[Qtd]],"")</f>
        <v/>
      </c>
      <c r="F113" s="97"/>
      <c r="G113" s="97"/>
      <c r="H113" s="99" t="str">
        <f>IFERROR(VLOOKUP(Tabela12[[#This Row],[Produto]],produtos,5,0),"")</f>
        <v/>
      </c>
      <c r="I113" s="100" t="str">
        <f>IFERROR(Tabela13[[#This Row],[preço unitário]]*Tabela13[[#This Row],[Qtd]],"")</f>
        <v/>
      </c>
      <c r="K113" s="112"/>
      <c r="L113" s="112"/>
      <c r="M113" s="112"/>
    </row>
    <row r="114" spans="1:13" x14ac:dyDescent="0.3">
      <c r="A114" s="97"/>
      <c r="B114" s="98"/>
      <c r="C114" s="99" t="str">
        <f>IFERROR(VLOOKUP(Tabela12[[#This Row],[Produto]],produtos,3,0),"")</f>
        <v/>
      </c>
      <c r="D114" s="113" t="str">
        <f>IFERROR(Tabela12[[#This Row],[preço unitário]]*Tabela12[[#This Row],[Qtd]],"")</f>
        <v/>
      </c>
      <c r="F114" s="97"/>
      <c r="G114" s="97"/>
      <c r="H114" s="99" t="str">
        <f>IFERROR(VLOOKUP(Tabela12[[#This Row],[Produto]],produtos,5,0),"")</f>
        <v/>
      </c>
      <c r="I114" s="100" t="str">
        <f>IFERROR(Tabela13[[#This Row],[preço unitário]]*Tabela13[[#This Row],[Qtd]],"")</f>
        <v/>
      </c>
      <c r="K114" s="112"/>
      <c r="L114" s="112"/>
      <c r="M114" s="112"/>
    </row>
    <row r="115" spans="1:13" x14ac:dyDescent="0.3">
      <c r="A115" s="97"/>
      <c r="B115" s="98"/>
      <c r="C115" s="99" t="str">
        <f>IFERROR(VLOOKUP(Tabela12[[#This Row],[Produto]],produtos,3,0),"")</f>
        <v/>
      </c>
      <c r="D115" s="113" t="str">
        <f>IFERROR(Tabela12[[#This Row],[preço unitário]]*Tabela12[[#This Row],[Qtd]],"")</f>
        <v/>
      </c>
      <c r="F115" s="97"/>
      <c r="G115" s="97"/>
      <c r="H115" s="99" t="str">
        <f>IFERROR(VLOOKUP(Tabela12[[#This Row],[Produto]],produtos,5,0),"")</f>
        <v/>
      </c>
      <c r="I115" s="100" t="str">
        <f>IFERROR(Tabela13[[#This Row],[preço unitário]]*Tabela13[[#This Row],[Qtd]],"")</f>
        <v/>
      </c>
      <c r="K115" s="112"/>
      <c r="L115" s="112"/>
      <c r="M115" s="112"/>
    </row>
    <row r="116" spans="1:13" x14ac:dyDescent="0.3">
      <c r="A116" s="97"/>
      <c r="B116" s="98"/>
      <c r="C116" s="99" t="str">
        <f>IFERROR(VLOOKUP(Tabela12[[#This Row],[Produto]],produtos,3,0),"")</f>
        <v/>
      </c>
      <c r="D116" s="113" t="str">
        <f>IFERROR(Tabela12[[#This Row],[preço unitário]]*Tabela12[[#This Row],[Qtd]],"")</f>
        <v/>
      </c>
      <c r="F116" s="97"/>
      <c r="G116" s="97"/>
      <c r="H116" s="99" t="str">
        <f>IFERROR(VLOOKUP(Tabela12[[#This Row],[Produto]],produtos,5,0),"")</f>
        <v/>
      </c>
      <c r="I116" s="100" t="str">
        <f>IFERROR(Tabela13[[#This Row],[preço unitário]]*Tabela13[[#This Row],[Qtd]],"")</f>
        <v/>
      </c>
      <c r="K116" s="112"/>
      <c r="L116" s="112"/>
      <c r="M116" s="112"/>
    </row>
    <row r="117" spans="1:13" x14ac:dyDescent="0.3">
      <c r="A117" s="97"/>
      <c r="B117" s="98"/>
      <c r="C117" s="99" t="str">
        <f>IFERROR(VLOOKUP(Tabela12[[#This Row],[Produto]],produtos,3,0),"")</f>
        <v/>
      </c>
      <c r="D117" s="113" t="str">
        <f>IFERROR(Tabela12[[#This Row],[preço unitário]]*Tabela12[[#This Row],[Qtd]],"")</f>
        <v/>
      </c>
      <c r="F117" s="97"/>
      <c r="G117" s="97"/>
      <c r="H117" s="99" t="str">
        <f>IFERROR(VLOOKUP(Tabela12[[#This Row],[Produto]],produtos,5,0),"")</f>
        <v/>
      </c>
      <c r="I117" s="100" t="str">
        <f>IFERROR(Tabela13[[#This Row],[preço unitário]]*Tabela13[[#This Row],[Qtd]],"")</f>
        <v/>
      </c>
      <c r="K117" s="112"/>
      <c r="L117" s="112"/>
      <c r="M117" s="112"/>
    </row>
    <row r="118" spans="1:13" x14ac:dyDescent="0.3">
      <c r="A118" s="97"/>
      <c r="B118" s="98"/>
      <c r="C118" s="99" t="str">
        <f>IFERROR(VLOOKUP(Tabela12[[#This Row],[Produto]],produtos,3,0),"")</f>
        <v/>
      </c>
      <c r="D118" s="113" t="str">
        <f>IFERROR(Tabela12[[#This Row],[preço unitário]]*Tabela12[[#This Row],[Qtd]],"")</f>
        <v/>
      </c>
      <c r="F118" s="97"/>
      <c r="G118" s="97"/>
      <c r="H118" s="99" t="str">
        <f>IFERROR(VLOOKUP(Tabela12[[#This Row],[Produto]],produtos,5,0),"")</f>
        <v/>
      </c>
      <c r="I118" s="100" t="str">
        <f>IFERROR(Tabela13[[#This Row],[preço unitário]]*Tabela13[[#This Row],[Qtd]],"")</f>
        <v/>
      </c>
      <c r="K118" s="112"/>
      <c r="L118" s="112"/>
      <c r="M118" s="112"/>
    </row>
    <row r="119" spans="1:13" x14ac:dyDescent="0.3">
      <c r="A119" s="97"/>
      <c r="B119" s="98"/>
      <c r="C119" s="99" t="str">
        <f>IFERROR(VLOOKUP(Tabela12[[#This Row],[Produto]],produtos,3,0),"")</f>
        <v/>
      </c>
      <c r="D119" s="113" t="str">
        <f>IFERROR(Tabela12[[#This Row],[preço unitário]]*Tabela12[[#This Row],[Qtd]],"")</f>
        <v/>
      </c>
      <c r="F119" s="97"/>
      <c r="G119" s="97"/>
      <c r="H119" s="99" t="str">
        <f>IFERROR(VLOOKUP(Tabela12[[#This Row],[Produto]],produtos,5,0),"")</f>
        <v/>
      </c>
      <c r="I119" s="100" t="str">
        <f>IFERROR(Tabela13[[#This Row],[preço unitário]]*Tabela13[[#This Row],[Qtd]],"")</f>
        <v/>
      </c>
      <c r="K119" s="112"/>
      <c r="L119" s="112"/>
      <c r="M119" s="112"/>
    </row>
    <row r="120" spans="1:13" x14ac:dyDescent="0.3">
      <c r="A120" s="97"/>
      <c r="B120" s="98"/>
      <c r="C120" s="99" t="str">
        <f>IFERROR(VLOOKUP(Tabela12[[#This Row],[Produto]],produtos,3,0),"")</f>
        <v/>
      </c>
      <c r="D120" s="113" t="str">
        <f>IFERROR(Tabela12[[#This Row],[preço unitário]]*Tabela12[[#This Row],[Qtd]],"")</f>
        <v/>
      </c>
      <c r="F120" s="97"/>
      <c r="G120" s="97"/>
      <c r="H120" s="99" t="str">
        <f>IFERROR(VLOOKUP(Tabela12[[#This Row],[Produto]],produtos,5,0),"")</f>
        <v/>
      </c>
      <c r="I120" s="100" t="str">
        <f>IFERROR(Tabela13[[#This Row],[preço unitário]]*Tabela13[[#This Row],[Qtd]],"")</f>
        <v/>
      </c>
      <c r="K120" s="112"/>
      <c r="L120" s="112"/>
      <c r="M120" s="112"/>
    </row>
    <row r="121" spans="1:13" x14ac:dyDescent="0.3">
      <c r="A121" s="97"/>
      <c r="B121" s="98"/>
      <c r="C121" s="99" t="str">
        <f>IFERROR(VLOOKUP(Tabela12[[#This Row],[Produto]],produtos,3,0),"")</f>
        <v/>
      </c>
      <c r="D121" s="113" t="str">
        <f>IFERROR(Tabela12[[#This Row],[preço unitário]]*Tabela12[[#This Row],[Qtd]],"")</f>
        <v/>
      </c>
      <c r="F121" s="97"/>
      <c r="G121" s="97"/>
      <c r="H121" s="99" t="str">
        <f>IFERROR(VLOOKUP(Tabela12[[#This Row],[Produto]],produtos,5,0),"")</f>
        <v/>
      </c>
      <c r="I121" s="100" t="str">
        <f>IFERROR(Tabela13[[#This Row],[preço unitário]]*Tabela13[[#This Row],[Qtd]],"")</f>
        <v/>
      </c>
      <c r="K121" s="112"/>
      <c r="L121" s="112"/>
      <c r="M121" s="112"/>
    </row>
    <row r="122" spans="1:13" x14ac:dyDescent="0.3">
      <c r="A122" s="97"/>
      <c r="B122" s="98"/>
      <c r="C122" s="99" t="str">
        <f>IFERROR(VLOOKUP(Tabela12[[#This Row],[Produto]],produtos,3,0),"")</f>
        <v/>
      </c>
      <c r="D122" s="113" t="str">
        <f>IFERROR(Tabela12[[#This Row],[preço unitário]]*Tabela12[[#This Row],[Qtd]],"")</f>
        <v/>
      </c>
      <c r="F122" s="97"/>
      <c r="G122" s="97"/>
      <c r="H122" s="99" t="str">
        <f>IFERROR(VLOOKUP(Tabela12[[#This Row],[Produto]],produtos,5,0),"")</f>
        <v/>
      </c>
      <c r="I122" s="100" t="str">
        <f>IFERROR(Tabela13[[#This Row],[preço unitário]]*Tabela13[[#This Row],[Qtd]],"")</f>
        <v/>
      </c>
      <c r="K122" s="112"/>
      <c r="L122" s="112"/>
      <c r="M122" s="112"/>
    </row>
    <row r="123" spans="1:13" x14ac:dyDescent="0.3">
      <c r="A123" s="97"/>
      <c r="B123" s="98"/>
      <c r="C123" s="99" t="str">
        <f>IFERROR(VLOOKUP(Tabela12[[#This Row],[Produto]],produtos,3,0),"")</f>
        <v/>
      </c>
      <c r="D123" s="113" t="str">
        <f>IFERROR(Tabela12[[#This Row],[preço unitário]]*Tabela12[[#This Row],[Qtd]],"")</f>
        <v/>
      </c>
      <c r="F123" s="97"/>
      <c r="G123" s="97"/>
      <c r="H123" s="99" t="str">
        <f>IFERROR(VLOOKUP(Tabela12[[#This Row],[Produto]],produtos,5,0),"")</f>
        <v/>
      </c>
      <c r="I123" s="100" t="str">
        <f>IFERROR(Tabela13[[#This Row],[preço unitário]]*Tabela13[[#This Row],[Qtd]],"")</f>
        <v/>
      </c>
      <c r="K123" s="112"/>
      <c r="L123" s="112"/>
      <c r="M123" s="112"/>
    </row>
    <row r="124" spans="1:13" x14ac:dyDescent="0.3">
      <c r="A124" s="97"/>
      <c r="B124" s="98"/>
      <c r="C124" s="99" t="str">
        <f>IFERROR(VLOOKUP(Tabela12[[#This Row],[Produto]],produtos,3,0),"")</f>
        <v/>
      </c>
      <c r="D124" s="113" t="str">
        <f>IFERROR(Tabela12[[#This Row],[preço unitário]]*Tabela12[[#This Row],[Qtd]],"")</f>
        <v/>
      </c>
      <c r="F124" s="97"/>
      <c r="G124" s="97"/>
      <c r="H124" s="99" t="str">
        <f>IFERROR(VLOOKUP(Tabela12[[#This Row],[Produto]],produtos,5,0),"")</f>
        <v/>
      </c>
      <c r="I124" s="100" t="str">
        <f>IFERROR(Tabela13[[#This Row],[preço unitário]]*Tabela13[[#This Row],[Qtd]],"")</f>
        <v/>
      </c>
      <c r="K124" s="112"/>
      <c r="L124" s="112"/>
      <c r="M124" s="112"/>
    </row>
    <row r="125" spans="1:13" x14ac:dyDescent="0.3">
      <c r="A125" s="97"/>
      <c r="B125" s="98"/>
      <c r="C125" s="99" t="str">
        <f>IFERROR(VLOOKUP(Tabela12[[#This Row],[Produto]],produtos,3,0),"")</f>
        <v/>
      </c>
      <c r="D125" s="113" t="str">
        <f>IFERROR(Tabela12[[#This Row],[preço unitário]]*Tabela12[[#This Row],[Qtd]],"")</f>
        <v/>
      </c>
      <c r="F125" s="97"/>
      <c r="G125" s="97"/>
      <c r="H125" s="99" t="str">
        <f>IFERROR(VLOOKUP(Tabela12[[#This Row],[Produto]],produtos,5,0),"")</f>
        <v/>
      </c>
      <c r="I125" s="100" t="str">
        <f>IFERROR(Tabela13[[#This Row],[preço unitário]]*Tabela13[[#This Row],[Qtd]],"")</f>
        <v/>
      </c>
      <c r="K125" s="112"/>
      <c r="L125" s="112"/>
      <c r="M125" s="112"/>
    </row>
    <row r="126" spans="1:13" x14ac:dyDescent="0.3">
      <c r="A126" s="97"/>
      <c r="B126" s="98"/>
      <c r="C126" s="99" t="str">
        <f>IFERROR(VLOOKUP(Tabela12[[#This Row],[Produto]],produtos,3,0),"")</f>
        <v/>
      </c>
      <c r="D126" s="113" t="str">
        <f>IFERROR(Tabela12[[#This Row],[preço unitário]]*Tabela12[[#This Row],[Qtd]],"")</f>
        <v/>
      </c>
      <c r="F126" s="97"/>
      <c r="G126" s="97"/>
      <c r="H126" s="99" t="str">
        <f>IFERROR(VLOOKUP(Tabela12[[#This Row],[Produto]],produtos,5,0),"")</f>
        <v/>
      </c>
      <c r="I126" s="100" t="str">
        <f>IFERROR(Tabela13[[#This Row],[preço unitário]]*Tabela13[[#This Row],[Qtd]],"")</f>
        <v/>
      </c>
      <c r="K126" s="112"/>
      <c r="L126" s="112"/>
      <c r="M126" s="112"/>
    </row>
    <row r="127" spans="1:13" x14ac:dyDescent="0.3">
      <c r="A127" s="97"/>
      <c r="B127" s="98"/>
      <c r="C127" s="99" t="str">
        <f>IFERROR(VLOOKUP(Tabela12[[#This Row],[Produto]],produtos,3,0),"")</f>
        <v/>
      </c>
      <c r="D127" s="113" t="str">
        <f>IFERROR(Tabela12[[#This Row],[preço unitário]]*Tabela12[[#This Row],[Qtd]],"")</f>
        <v/>
      </c>
      <c r="F127" s="97"/>
      <c r="G127" s="97"/>
      <c r="H127" s="99" t="str">
        <f>IFERROR(VLOOKUP(Tabela12[[#This Row],[Produto]],produtos,5,0),"")</f>
        <v/>
      </c>
      <c r="I127" s="100" t="str">
        <f>IFERROR(Tabela13[[#This Row],[preço unitário]]*Tabela13[[#This Row],[Qtd]],"")</f>
        <v/>
      </c>
      <c r="K127" s="112"/>
      <c r="L127" s="112"/>
      <c r="M127" s="112"/>
    </row>
    <row r="128" spans="1:13" x14ac:dyDescent="0.3">
      <c r="A128" s="97"/>
      <c r="B128" s="98"/>
      <c r="C128" s="99" t="str">
        <f>IFERROR(VLOOKUP(Tabela12[[#This Row],[Produto]],produtos,3,0),"")</f>
        <v/>
      </c>
      <c r="D128" s="113" t="str">
        <f>IFERROR(Tabela12[[#This Row],[preço unitário]]*Tabela12[[#This Row],[Qtd]],"")</f>
        <v/>
      </c>
      <c r="F128" s="97"/>
      <c r="G128" s="97"/>
      <c r="H128" s="99" t="str">
        <f>IFERROR(VLOOKUP(Tabela12[[#This Row],[Produto]],produtos,5,0),"")</f>
        <v/>
      </c>
      <c r="I128" s="100" t="str">
        <f>IFERROR(Tabela13[[#This Row],[preço unitário]]*Tabela13[[#This Row],[Qtd]],"")</f>
        <v/>
      </c>
      <c r="K128" s="112"/>
      <c r="L128" s="112"/>
      <c r="M128" s="112"/>
    </row>
    <row r="129" spans="1:13" x14ac:dyDescent="0.3">
      <c r="A129" s="97"/>
      <c r="B129" s="98"/>
      <c r="C129" s="99" t="str">
        <f>IFERROR(VLOOKUP(Tabela12[[#This Row],[Produto]],produtos,3,0),"")</f>
        <v/>
      </c>
      <c r="D129" s="113" t="str">
        <f>IFERROR(Tabela12[[#This Row],[preço unitário]]*Tabela12[[#This Row],[Qtd]],"")</f>
        <v/>
      </c>
      <c r="F129" s="97"/>
      <c r="G129" s="97"/>
      <c r="H129" s="99" t="str">
        <f>IFERROR(VLOOKUP(Tabela12[[#This Row],[Produto]],produtos,5,0),"")</f>
        <v/>
      </c>
      <c r="I129" s="100" t="str">
        <f>IFERROR(Tabela13[[#This Row],[preço unitário]]*Tabela13[[#This Row],[Qtd]],"")</f>
        <v/>
      </c>
      <c r="K129" s="112"/>
      <c r="L129" s="112"/>
      <c r="M129" s="112"/>
    </row>
    <row r="130" spans="1:13" x14ac:dyDescent="0.3">
      <c r="A130" s="97"/>
      <c r="B130" s="98"/>
      <c r="C130" s="99" t="str">
        <f>IFERROR(VLOOKUP(Tabela12[[#This Row],[Produto]],produtos,3,0),"")</f>
        <v/>
      </c>
      <c r="D130" s="113" t="str">
        <f>IFERROR(Tabela12[[#This Row],[preço unitário]]*Tabela12[[#This Row],[Qtd]],"")</f>
        <v/>
      </c>
      <c r="F130" s="97"/>
      <c r="G130" s="97"/>
      <c r="H130" s="99" t="str">
        <f>IFERROR(VLOOKUP(Tabela12[[#This Row],[Produto]],produtos,5,0),"")</f>
        <v/>
      </c>
      <c r="I130" s="100" t="str">
        <f>IFERROR(Tabela13[[#This Row],[preço unitário]]*Tabela13[[#This Row],[Qtd]],"")</f>
        <v/>
      </c>
      <c r="K130" s="112"/>
      <c r="L130" s="112"/>
      <c r="M130" s="112"/>
    </row>
    <row r="131" spans="1:13" x14ac:dyDescent="0.3">
      <c r="A131" s="97"/>
      <c r="B131" s="98"/>
      <c r="C131" s="99" t="str">
        <f>IFERROR(VLOOKUP(Tabela12[[#This Row],[Produto]],produtos,3,0),"")</f>
        <v/>
      </c>
      <c r="D131" s="113" t="str">
        <f>IFERROR(Tabela12[[#This Row],[preço unitário]]*Tabela12[[#This Row],[Qtd]],"")</f>
        <v/>
      </c>
      <c r="F131" s="97"/>
      <c r="G131" s="97"/>
      <c r="H131" s="99" t="str">
        <f>IFERROR(VLOOKUP(Tabela12[[#This Row],[Produto]],produtos,5,0),"")</f>
        <v/>
      </c>
      <c r="I131" s="100" t="str">
        <f>IFERROR(Tabela13[[#This Row],[preço unitário]]*Tabela13[[#This Row],[Qtd]],"")</f>
        <v/>
      </c>
      <c r="K131" s="112"/>
      <c r="L131" s="112"/>
      <c r="M131" s="112"/>
    </row>
    <row r="132" spans="1:13" x14ac:dyDescent="0.3">
      <c r="A132" s="97"/>
      <c r="B132" s="98"/>
      <c r="C132" s="99" t="str">
        <f>IFERROR(VLOOKUP(Tabela12[[#This Row],[Produto]],produtos,3,0),"")</f>
        <v/>
      </c>
      <c r="D132" s="113" t="str">
        <f>IFERROR(Tabela12[[#This Row],[preço unitário]]*Tabela12[[#This Row],[Qtd]],"")</f>
        <v/>
      </c>
      <c r="F132" s="97"/>
      <c r="G132" s="97"/>
      <c r="H132" s="99" t="str">
        <f>IFERROR(VLOOKUP(Tabela12[[#This Row],[Produto]],produtos,5,0),"")</f>
        <v/>
      </c>
      <c r="I132" s="100" t="str">
        <f>IFERROR(Tabela13[[#This Row],[preço unitário]]*Tabela13[[#This Row],[Qtd]],"")</f>
        <v/>
      </c>
      <c r="K132" s="112"/>
      <c r="L132" s="112"/>
      <c r="M132" s="112"/>
    </row>
    <row r="133" spans="1:13" x14ac:dyDescent="0.3">
      <c r="A133" s="97"/>
      <c r="B133" s="98"/>
      <c r="C133" s="99" t="str">
        <f>IFERROR(VLOOKUP(Tabela12[[#This Row],[Produto]],produtos,3,0),"")</f>
        <v/>
      </c>
      <c r="D133" s="113" t="str">
        <f>IFERROR(Tabela12[[#This Row],[preço unitário]]*Tabela12[[#This Row],[Qtd]],"")</f>
        <v/>
      </c>
      <c r="F133" s="97"/>
      <c r="G133" s="97"/>
      <c r="H133" s="99" t="str">
        <f>IFERROR(VLOOKUP(Tabela12[[#This Row],[Produto]],produtos,5,0),"")</f>
        <v/>
      </c>
      <c r="I133" s="100" t="str">
        <f>IFERROR(Tabela13[[#This Row],[preço unitário]]*Tabela13[[#This Row],[Qtd]],"")</f>
        <v/>
      </c>
      <c r="K133" s="112"/>
      <c r="L133" s="112"/>
      <c r="M133" s="112"/>
    </row>
    <row r="134" spans="1:13" x14ac:dyDescent="0.3">
      <c r="A134" s="97"/>
      <c r="B134" s="98"/>
      <c r="C134" s="99" t="str">
        <f>IFERROR(VLOOKUP(Tabela12[[#This Row],[Produto]],produtos,3,0),"")</f>
        <v/>
      </c>
      <c r="D134" s="113" t="str">
        <f>IFERROR(Tabela12[[#This Row],[preço unitário]]*Tabela12[[#This Row],[Qtd]],"")</f>
        <v/>
      </c>
      <c r="F134" s="97"/>
      <c r="G134" s="97"/>
      <c r="H134" s="99" t="str">
        <f>IFERROR(VLOOKUP(Tabela12[[#This Row],[Produto]],produtos,5,0),"")</f>
        <v/>
      </c>
      <c r="I134" s="100" t="str">
        <f>IFERROR(Tabela13[[#This Row],[preço unitário]]*Tabela13[[#This Row],[Qtd]],"")</f>
        <v/>
      </c>
      <c r="K134" s="112"/>
      <c r="L134" s="112"/>
      <c r="M134" s="112"/>
    </row>
    <row r="135" spans="1:13" x14ac:dyDescent="0.3">
      <c r="A135" s="97"/>
      <c r="B135" s="98"/>
      <c r="C135" s="99" t="str">
        <f>IFERROR(VLOOKUP(Tabela12[[#This Row],[Produto]],produtos,3,0),"")</f>
        <v/>
      </c>
      <c r="D135" s="113" t="str">
        <f>IFERROR(Tabela12[[#This Row],[preço unitário]]*Tabela12[[#This Row],[Qtd]],"")</f>
        <v/>
      </c>
      <c r="F135" s="97"/>
      <c r="G135" s="97"/>
      <c r="H135" s="99" t="str">
        <f>IFERROR(VLOOKUP(Tabela12[[#This Row],[Produto]],produtos,5,0),"")</f>
        <v/>
      </c>
      <c r="I135" s="100" t="str">
        <f>IFERROR(Tabela13[[#This Row],[preço unitário]]*Tabela13[[#This Row],[Qtd]],"")</f>
        <v/>
      </c>
      <c r="K135" s="112"/>
      <c r="L135" s="112"/>
      <c r="M135" s="112"/>
    </row>
    <row r="136" spans="1:13" x14ac:dyDescent="0.3">
      <c r="A136" s="97"/>
      <c r="B136" s="98"/>
      <c r="C136" s="99" t="str">
        <f>IFERROR(VLOOKUP(Tabela12[[#This Row],[Produto]],produtos,3,0),"")</f>
        <v/>
      </c>
      <c r="D136" s="113" t="str">
        <f>IFERROR(Tabela12[[#This Row],[preço unitário]]*Tabela12[[#This Row],[Qtd]],"")</f>
        <v/>
      </c>
      <c r="F136" s="97"/>
      <c r="G136" s="97"/>
      <c r="H136" s="99" t="str">
        <f>IFERROR(VLOOKUP(Tabela12[[#This Row],[Produto]],produtos,5,0),"")</f>
        <v/>
      </c>
      <c r="I136" s="100" t="str">
        <f>IFERROR(Tabela13[[#This Row],[preço unitário]]*Tabela13[[#This Row],[Qtd]],"")</f>
        <v/>
      </c>
      <c r="K136" s="112"/>
      <c r="L136" s="112"/>
      <c r="M136" s="112"/>
    </row>
    <row r="137" spans="1:13" x14ac:dyDescent="0.3">
      <c r="A137" s="97"/>
      <c r="B137" s="98"/>
      <c r="C137" s="99" t="str">
        <f>IFERROR(VLOOKUP(Tabela12[[#This Row],[Produto]],produtos,3,0),"")</f>
        <v/>
      </c>
      <c r="D137" s="113" t="str">
        <f>IFERROR(Tabela12[[#This Row],[preço unitário]]*Tabela12[[#This Row],[Qtd]],"")</f>
        <v/>
      </c>
      <c r="F137" s="97"/>
      <c r="G137" s="97"/>
      <c r="H137" s="99" t="str">
        <f>IFERROR(VLOOKUP(Tabela12[[#This Row],[Produto]],produtos,5,0),"")</f>
        <v/>
      </c>
      <c r="I137" s="100" t="str">
        <f>IFERROR(Tabela13[[#This Row],[preço unitário]]*Tabela13[[#This Row],[Qtd]],"")</f>
        <v/>
      </c>
      <c r="K137" s="112"/>
      <c r="L137" s="112"/>
      <c r="M137" s="112"/>
    </row>
    <row r="138" spans="1:13" x14ac:dyDescent="0.3">
      <c r="A138" s="97"/>
      <c r="B138" s="98"/>
      <c r="C138" s="99" t="str">
        <f>IFERROR(VLOOKUP(Tabela12[[#This Row],[Produto]],produtos,3,0),"")</f>
        <v/>
      </c>
      <c r="D138" s="113" t="str">
        <f>IFERROR(Tabela12[[#This Row],[preço unitário]]*Tabela12[[#This Row],[Qtd]],"")</f>
        <v/>
      </c>
      <c r="F138" s="97"/>
      <c r="G138" s="97"/>
      <c r="H138" s="99" t="str">
        <f>IFERROR(VLOOKUP(Tabela12[[#This Row],[Produto]],produtos,5,0),"")</f>
        <v/>
      </c>
      <c r="I138" s="100" t="str">
        <f>IFERROR(Tabela13[[#This Row],[preço unitário]]*Tabela13[[#This Row],[Qtd]],"")</f>
        <v/>
      </c>
      <c r="K138" s="112"/>
      <c r="L138" s="112"/>
      <c r="M138" s="112"/>
    </row>
    <row r="139" spans="1:13" x14ac:dyDescent="0.3">
      <c r="A139" s="97"/>
      <c r="B139" s="98"/>
      <c r="C139" s="99" t="str">
        <f>IFERROR(VLOOKUP(Tabela12[[#This Row],[Produto]],produtos,3,0),"")</f>
        <v/>
      </c>
      <c r="D139" s="113" t="str">
        <f>IFERROR(Tabela12[[#This Row],[preço unitário]]*Tabela12[[#This Row],[Qtd]],"")</f>
        <v/>
      </c>
      <c r="F139" s="97"/>
      <c r="G139" s="97"/>
      <c r="H139" s="99" t="str">
        <f>IFERROR(VLOOKUP(Tabela12[[#This Row],[Produto]],produtos,5,0),"")</f>
        <v/>
      </c>
      <c r="I139" s="100" t="str">
        <f>IFERROR(Tabela13[[#This Row],[preço unitário]]*Tabela13[[#This Row],[Qtd]],"")</f>
        <v/>
      </c>
      <c r="K139" s="112"/>
      <c r="L139" s="112"/>
      <c r="M139" s="112"/>
    </row>
    <row r="140" spans="1:13" x14ac:dyDescent="0.3">
      <c r="A140" s="97"/>
      <c r="B140" s="98"/>
      <c r="C140" s="99" t="str">
        <f>IFERROR(VLOOKUP(Tabela12[[#This Row],[Produto]],produtos,3,0),"")</f>
        <v/>
      </c>
      <c r="D140" s="113" t="str">
        <f>IFERROR(Tabela12[[#This Row],[preço unitário]]*Tabela12[[#This Row],[Qtd]],"")</f>
        <v/>
      </c>
      <c r="F140" s="97"/>
      <c r="G140" s="97"/>
      <c r="H140" s="99" t="str">
        <f>IFERROR(VLOOKUP(Tabela12[[#This Row],[Produto]],produtos,5,0),"")</f>
        <v/>
      </c>
      <c r="I140" s="100" t="str">
        <f>IFERROR(Tabela13[[#This Row],[preço unitário]]*Tabela13[[#This Row],[Qtd]],"")</f>
        <v/>
      </c>
      <c r="K140" s="112"/>
      <c r="L140" s="112"/>
      <c r="M140" s="112"/>
    </row>
    <row r="141" spans="1:13" x14ac:dyDescent="0.3">
      <c r="A141" s="97"/>
      <c r="B141" s="98"/>
      <c r="C141" s="99" t="str">
        <f>IFERROR(VLOOKUP(Tabela12[[#This Row],[Produto]],produtos,3,0),"")</f>
        <v/>
      </c>
      <c r="D141" s="113" t="str">
        <f>IFERROR(Tabela12[[#This Row],[preço unitário]]*Tabela12[[#This Row],[Qtd]],"")</f>
        <v/>
      </c>
      <c r="F141" s="97"/>
      <c r="G141" s="97"/>
      <c r="H141" s="99" t="str">
        <f>IFERROR(VLOOKUP(Tabela12[[#This Row],[Produto]],produtos,5,0),"")</f>
        <v/>
      </c>
      <c r="I141" s="100" t="str">
        <f>IFERROR(Tabela13[[#This Row],[preço unitário]]*Tabela13[[#This Row],[Qtd]],"")</f>
        <v/>
      </c>
      <c r="K141" s="112"/>
      <c r="L141" s="112"/>
      <c r="M141" s="112"/>
    </row>
    <row r="142" spans="1:13" x14ac:dyDescent="0.3">
      <c r="A142" s="97"/>
      <c r="B142" s="98"/>
      <c r="C142" s="99" t="str">
        <f>IFERROR(VLOOKUP(Tabela12[[#This Row],[Produto]],produtos,3,0),"")</f>
        <v/>
      </c>
      <c r="D142" s="113" t="str">
        <f>IFERROR(Tabela12[[#This Row],[preço unitário]]*Tabela12[[#This Row],[Qtd]],"")</f>
        <v/>
      </c>
      <c r="F142" s="97"/>
      <c r="G142" s="97"/>
      <c r="H142" s="99" t="str">
        <f>IFERROR(VLOOKUP(Tabela12[[#This Row],[Produto]],produtos,5,0),"")</f>
        <v/>
      </c>
      <c r="I142" s="100" t="str">
        <f>IFERROR(Tabela13[[#This Row],[preço unitário]]*Tabela13[[#This Row],[Qtd]],"")</f>
        <v/>
      </c>
      <c r="K142" s="112"/>
      <c r="L142" s="112"/>
      <c r="M142" s="112"/>
    </row>
    <row r="143" spans="1:13" x14ac:dyDescent="0.3">
      <c r="A143" s="97"/>
      <c r="B143" s="98"/>
      <c r="C143" s="99" t="str">
        <f>IFERROR(VLOOKUP(Tabela12[[#This Row],[Produto]],produtos,3,0),"")</f>
        <v/>
      </c>
      <c r="D143" s="113" t="str">
        <f>IFERROR(Tabela12[[#This Row],[preço unitário]]*Tabela12[[#This Row],[Qtd]],"")</f>
        <v/>
      </c>
      <c r="F143" s="97"/>
      <c r="G143" s="97"/>
      <c r="H143" s="99" t="str">
        <f>IFERROR(VLOOKUP(Tabela12[[#This Row],[Produto]],produtos,5,0),"")</f>
        <v/>
      </c>
      <c r="I143" s="100" t="str">
        <f>IFERROR(Tabela13[[#This Row],[preço unitário]]*Tabela13[[#This Row],[Qtd]],"")</f>
        <v/>
      </c>
      <c r="K143" s="112"/>
      <c r="L143" s="112"/>
      <c r="M143" s="112"/>
    </row>
    <row r="144" spans="1:13" x14ac:dyDescent="0.3">
      <c r="A144" s="97"/>
      <c r="B144" s="98"/>
      <c r="C144" s="99" t="str">
        <f>IFERROR(VLOOKUP(Tabela12[[#This Row],[Produto]],produtos,3,0),"")</f>
        <v/>
      </c>
      <c r="D144" s="113" t="str">
        <f>IFERROR(Tabela12[[#This Row],[preço unitário]]*Tabela12[[#This Row],[Qtd]],"")</f>
        <v/>
      </c>
      <c r="F144" s="97"/>
      <c r="G144" s="97"/>
      <c r="H144" s="99" t="str">
        <f>IFERROR(VLOOKUP(Tabela12[[#This Row],[Produto]],produtos,5,0),"")</f>
        <v/>
      </c>
      <c r="I144" s="100" t="str">
        <f>IFERROR(Tabela13[[#This Row],[preço unitário]]*Tabela13[[#This Row],[Qtd]],"")</f>
        <v/>
      </c>
      <c r="K144" s="112"/>
      <c r="L144" s="112"/>
      <c r="M144" s="112"/>
    </row>
    <row r="145" spans="1:13" x14ac:dyDescent="0.3">
      <c r="A145" s="97"/>
      <c r="B145" s="98"/>
      <c r="C145" s="99" t="str">
        <f>IFERROR(VLOOKUP(Tabela12[[#This Row],[Produto]],produtos,3,0),"")</f>
        <v/>
      </c>
      <c r="D145" s="113" t="str">
        <f>IFERROR(Tabela12[[#This Row],[preço unitário]]*Tabela12[[#This Row],[Qtd]],"")</f>
        <v/>
      </c>
      <c r="F145" s="97"/>
      <c r="G145" s="97"/>
      <c r="H145" s="99" t="str">
        <f>IFERROR(VLOOKUP(Tabela12[[#This Row],[Produto]],produtos,5,0),"")</f>
        <v/>
      </c>
      <c r="I145" s="100" t="str">
        <f>IFERROR(Tabela13[[#This Row],[preço unitário]]*Tabela13[[#This Row],[Qtd]],"")</f>
        <v/>
      </c>
      <c r="K145" s="112"/>
      <c r="L145" s="112"/>
      <c r="M145" s="112"/>
    </row>
    <row r="146" spans="1:13" x14ac:dyDescent="0.3">
      <c r="A146" s="97"/>
      <c r="B146" s="98"/>
      <c r="C146" s="99" t="str">
        <f>IFERROR(VLOOKUP(Tabela12[[#This Row],[Produto]],produtos,3,0),"")</f>
        <v/>
      </c>
      <c r="D146" s="113" t="str">
        <f>IFERROR(Tabela12[[#This Row],[preço unitário]]*Tabela12[[#This Row],[Qtd]],"")</f>
        <v/>
      </c>
      <c r="F146" s="97"/>
      <c r="G146" s="97"/>
      <c r="H146" s="99" t="str">
        <f>IFERROR(VLOOKUP(Tabela12[[#This Row],[Produto]],produtos,5,0),"")</f>
        <v/>
      </c>
      <c r="I146" s="100" t="str">
        <f>IFERROR(Tabela13[[#This Row],[preço unitário]]*Tabela13[[#This Row],[Qtd]],"")</f>
        <v/>
      </c>
      <c r="K146" s="112"/>
      <c r="L146" s="112"/>
      <c r="M146" s="112"/>
    </row>
    <row r="147" spans="1:13" x14ac:dyDescent="0.3">
      <c r="A147" s="97"/>
      <c r="B147" s="98"/>
      <c r="C147" s="99" t="str">
        <f>IFERROR(VLOOKUP(Tabela12[[#This Row],[Produto]],produtos,3,0),"")</f>
        <v/>
      </c>
      <c r="D147" s="113" t="str">
        <f>IFERROR(Tabela12[[#This Row],[preço unitário]]*Tabela12[[#This Row],[Qtd]],"")</f>
        <v/>
      </c>
      <c r="F147" s="97"/>
      <c r="G147" s="97"/>
      <c r="H147" s="99" t="str">
        <f>IFERROR(VLOOKUP(Tabela12[[#This Row],[Produto]],produtos,5,0),"")</f>
        <v/>
      </c>
      <c r="I147" s="100" t="str">
        <f>IFERROR(Tabela13[[#This Row],[preço unitário]]*Tabela13[[#This Row],[Qtd]],"")</f>
        <v/>
      </c>
      <c r="K147" s="112"/>
      <c r="L147" s="112"/>
      <c r="M147" s="112"/>
    </row>
    <row r="148" spans="1:13" x14ac:dyDescent="0.3">
      <c r="A148" s="97"/>
      <c r="B148" s="98"/>
      <c r="C148" s="99" t="str">
        <f>IFERROR(VLOOKUP(Tabela12[[#This Row],[Produto]],produtos,3,0),"")</f>
        <v/>
      </c>
      <c r="D148" s="113" t="str">
        <f>IFERROR(Tabela12[[#This Row],[preço unitário]]*Tabela12[[#This Row],[Qtd]],"")</f>
        <v/>
      </c>
      <c r="F148" s="97"/>
      <c r="G148" s="97"/>
      <c r="H148" s="99" t="str">
        <f>IFERROR(VLOOKUP(Tabela12[[#This Row],[Produto]],produtos,5,0),"")</f>
        <v/>
      </c>
      <c r="I148" s="100" t="str">
        <f>IFERROR(Tabela13[[#This Row],[preço unitário]]*Tabela13[[#This Row],[Qtd]],"")</f>
        <v/>
      </c>
      <c r="K148" s="112"/>
      <c r="L148" s="112"/>
      <c r="M148" s="112"/>
    </row>
    <row r="149" spans="1:13" x14ac:dyDescent="0.3">
      <c r="A149" s="97"/>
      <c r="B149" s="98"/>
      <c r="C149" s="99" t="str">
        <f>IFERROR(VLOOKUP(Tabela12[[#This Row],[Produto]],produtos,3,0),"")</f>
        <v/>
      </c>
      <c r="D149" s="113" t="str">
        <f>IFERROR(Tabela12[[#This Row],[preço unitário]]*Tabela12[[#This Row],[Qtd]],"")</f>
        <v/>
      </c>
      <c r="F149" s="97"/>
      <c r="G149" s="97"/>
      <c r="H149" s="99" t="str">
        <f>IFERROR(VLOOKUP(Tabela12[[#This Row],[Produto]],produtos,5,0),"")</f>
        <v/>
      </c>
      <c r="I149" s="100" t="str">
        <f>IFERROR(Tabela13[[#This Row],[preço unitário]]*Tabela13[[#This Row],[Qtd]],"")</f>
        <v/>
      </c>
      <c r="K149" s="112"/>
      <c r="L149" s="112"/>
      <c r="M149" s="112"/>
    </row>
    <row r="150" spans="1:13" x14ac:dyDescent="0.3">
      <c r="A150" s="97"/>
      <c r="B150" s="98"/>
      <c r="C150" s="99" t="str">
        <f>IFERROR(VLOOKUP(Tabela12[[#This Row],[Produto]],produtos,3,0),"")</f>
        <v/>
      </c>
      <c r="D150" s="113" t="str">
        <f>IFERROR(Tabela12[[#This Row],[preço unitário]]*Tabela12[[#This Row],[Qtd]],"")</f>
        <v/>
      </c>
      <c r="F150" s="97"/>
      <c r="G150" s="97"/>
      <c r="H150" s="99" t="str">
        <f>IFERROR(VLOOKUP(Tabela12[[#This Row],[Produto]],produtos,5,0),"")</f>
        <v/>
      </c>
      <c r="I150" s="100" t="str">
        <f>IFERROR(Tabela13[[#This Row],[preço unitário]]*Tabela13[[#This Row],[Qtd]],"")</f>
        <v/>
      </c>
      <c r="K150" s="112"/>
      <c r="L150" s="112"/>
      <c r="M150" s="112"/>
    </row>
    <row r="151" spans="1:13" x14ac:dyDescent="0.3">
      <c r="A151" s="97"/>
      <c r="B151" s="98"/>
      <c r="C151" s="99" t="str">
        <f>IFERROR(VLOOKUP(Tabela12[[#This Row],[Produto]],produtos,3,0),"")</f>
        <v/>
      </c>
      <c r="D151" s="113" t="str">
        <f>IFERROR(Tabela12[[#This Row],[preço unitário]]*Tabela12[[#This Row],[Qtd]],"")</f>
        <v/>
      </c>
      <c r="F151" s="97"/>
      <c r="G151" s="97"/>
      <c r="H151" s="99" t="str">
        <f>IFERROR(VLOOKUP(Tabela12[[#This Row],[Produto]],produtos,5,0),"")</f>
        <v/>
      </c>
      <c r="I151" s="100" t="str">
        <f>IFERROR(Tabela13[[#This Row],[preço unitário]]*Tabela13[[#This Row],[Qtd]],"")</f>
        <v/>
      </c>
      <c r="K151" s="112"/>
      <c r="L151" s="112"/>
      <c r="M151" s="112"/>
    </row>
    <row r="152" spans="1:13" x14ac:dyDescent="0.3">
      <c r="A152" s="97"/>
      <c r="B152" s="98"/>
      <c r="C152" s="99" t="str">
        <f>IFERROR(VLOOKUP(Tabela12[[#This Row],[Produto]],produtos,3,0),"")</f>
        <v/>
      </c>
      <c r="D152" s="113" t="str">
        <f>IFERROR(Tabela12[[#This Row],[preço unitário]]*Tabela12[[#This Row],[Qtd]],"")</f>
        <v/>
      </c>
      <c r="F152" s="97"/>
      <c r="G152" s="97"/>
      <c r="H152" s="99" t="str">
        <f>IFERROR(VLOOKUP(Tabela12[[#This Row],[Produto]],produtos,5,0),"")</f>
        <v/>
      </c>
      <c r="I152" s="100" t="str">
        <f>IFERROR(Tabela13[[#This Row],[preço unitário]]*Tabela13[[#This Row],[Qtd]],"")</f>
        <v/>
      </c>
      <c r="K152" s="112"/>
      <c r="L152" s="112"/>
      <c r="M152" s="112"/>
    </row>
    <row r="153" spans="1:13" x14ac:dyDescent="0.3">
      <c r="A153" s="97"/>
      <c r="B153" s="98"/>
      <c r="C153" s="99" t="str">
        <f>IFERROR(VLOOKUP(Tabela12[[#This Row],[Produto]],produtos,3,0),"")</f>
        <v/>
      </c>
      <c r="D153" s="113" t="str">
        <f>IFERROR(Tabela12[[#This Row],[preço unitário]]*Tabela12[[#This Row],[Qtd]],"")</f>
        <v/>
      </c>
      <c r="F153" s="97"/>
      <c r="G153" s="97"/>
      <c r="H153" s="99" t="str">
        <f>IFERROR(VLOOKUP(Tabela12[[#This Row],[Produto]],produtos,5,0),"")</f>
        <v/>
      </c>
      <c r="I153" s="100" t="str">
        <f>IFERROR(Tabela13[[#This Row],[preço unitário]]*Tabela13[[#This Row],[Qtd]],"")</f>
        <v/>
      </c>
      <c r="K153" s="112"/>
      <c r="L153" s="112"/>
      <c r="M153" s="112"/>
    </row>
    <row r="154" spans="1:13" x14ac:dyDescent="0.3">
      <c r="A154" s="97"/>
      <c r="B154" s="98"/>
      <c r="C154" s="99" t="str">
        <f>IFERROR(VLOOKUP(Tabela12[[#This Row],[Produto]],produtos,3,0),"")</f>
        <v/>
      </c>
      <c r="D154" s="113" t="str">
        <f>IFERROR(Tabela12[[#This Row],[preço unitário]]*Tabela12[[#This Row],[Qtd]],"")</f>
        <v/>
      </c>
      <c r="F154" s="97"/>
      <c r="G154" s="97"/>
      <c r="H154" s="99" t="str">
        <f>IFERROR(VLOOKUP(Tabela12[[#This Row],[Produto]],produtos,5,0),"")</f>
        <v/>
      </c>
      <c r="I154" s="100" t="str">
        <f>IFERROR(Tabela13[[#This Row],[preço unitário]]*Tabela13[[#This Row],[Qtd]],"")</f>
        <v/>
      </c>
      <c r="K154" s="112"/>
      <c r="L154" s="112"/>
      <c r="M154" s="112"/>
    </row>
    <row r="155" spans="1:13" x14ac:dyDescent="0.3">
      <c r="A155" s="97"/>
      <c r="B155" s="98"/>
      <c r="C155" s="99" t="str">
        <f>IFERROR(VLOOKUP(Tabela12[[#This Row],[Produto]],produtos,3,0),"")</f>
        <v/>
      </c>
      <c r="D155" s="113" t="str">
        <f>IFERROR(Tabela12[[#This Row],[preço unitário]]*Tabela12[[#This Row],[Qtd]],"")</f>
        <v/>
      </c>
      <c r="F155" s="97"/>
      <c r="G155" s="97"/>
      <c r="H155" s="99" t="str">
        <f>IFERROR(VLOOKUP(Tabela12[[#This Row],[Produto]],produtos,5,0),"")</f>
        <v/>
      </c>
      <c r="I155" s="100" t="str">
        <f>IFERROR(Tabela13[[#This Row],[preço unitário]]*Tabela13[[#This Row],[Qtd]],"")</f>
        <v/>
      </c>
      <c r="K155" s="112"/>
      <c r="L155" s="112"/>
      <c r="M155" s="112"/>
    </row>
    <row r="156" spans="1:13" x14ac:dyDescent="0.3">
      <c r="A156" s="97"/>
      <c r="B156" s="98"/>
      <c r="C156" s="99" t="str">
        <f>IFERROR(VLOOKUP(Tabela12[[#This Row],[Produto]],produtos,3,0),"")</f>
        <v/>
      </c>
      <c r="D156" s="113" t="str">
        <f>IFERROR(Tabela12[[#This Row],[preço unitário]]*Tabela12[[#This Row],[Qtd]],"")</f>
        <v/>
      </c>
      <c r="F156" s="97"/>
      <c r="G156" s="97"/>
      <c r="H156" s="99" t="str">
        <f>IFERROR(VLOOKUP(Tabela12[[#This Row],[Produto]],produtos,5,0),"")</f>
        <v/>
      </c>
      <c r="I156" s="100" t="str">
        <f>IFERROR(Tabela13[[#This Row],[preço unitário]]*Tabela13[[#This Row],[Qtd]],"")</f>
        <v/>
      </c>
      <c r="K156" s="112"/>
      <c r="L156" s="112"/>
      <c r="M156" s="112"/>
    </row>
    <row r="157" spans="1:13" x14ac:dyDescent="0.3">
      <c r="A157" s="97"/>
      <c r="B157" s="98"/>
      <c r="C157" s="99" t="str">
        <f>IFERROR(VLOOKUP(Tabela12[[#This Row],[Produto]],produtos,3,0),"")</f>
        <v/>
      </c>
      <c r="D157" s="113" t="str">
        <f>IFERROR(Tabela12[[#This Row],[preço unitário]]*Tabela12[[#This Row],[Qtd]],"")</f>
        <v/>
      </c>
      <c r="F157" s="97"/>
      <c r="G157" s="97"/>
      <c r="H157" s="99" t="str">
        <f>IFERROR(VLOOKUP(Tabela12[[#This Row],[Produto]],produtos,5,0),"")</f>
        <v/>
      </c>
      <c r="I157" s="100" t="str">
        <f>IFERROR(Tabela13[[#This Row],[preço unitário]]*Tabela13[[#This Row],[Qtd]],"")</f>
        <v/>
      </c>
      <c r="K157" s="112"/>
      <c r="L157" s="112"/>
      <c r="M157" s="112"/>
    </row>
    <row r="158" spans="1:13" x14ac:dyDescent="0.3">
      <c r="A158" s="97"/>
      <c r="B158" s="98"/>
      <c r="C158" s="99" t="str">
        <f>IFERROR(VLOOKUP(Tabela12[[#This Row],[Produto]],produtos,3,0),"")</f>
        <v/>
      </c>
      <c r="D158" s="113" t="str">
        <f>IFERROR(Tabela12[[#This Row],[preço unitário]]*Tabela12[[#This Row],[Qtd]],"")</f>
        <v/>
      </c>
      <c r="F158" s="97"/>
      <c r="G158" s="97"/>
      <c r="H158" s="99" t="str">
        <f>IFERROR(VLOOKUP(Tabela12[[#This Row],[Produto]],produtos,5,0),"")</f>
        <v/>
      </c>
      <c r="I158" s="100" t="str">
        <f>IFERROR(Tabela13[[#This Row],[preço unitário]]*Tabela13[[#This Row],[Qtd]],"")</f>
        <v/>
      </c>
      <c r="K158" s="112"/>
      <c r="L158" s="112"/>
      <c r="M158" s="112"/>
    </row>
    <row r="159" spans="1:13" x14ac:dyDescent="0.3">
      <c r="A159" s="97"/>
      <c r="B159" s="98"/>
      <c r="C159" s="99" t="str">
        <f>IFERROR(VLOOKUP(Tabela12[[#This Row],[Produto]],produtos,3,0),"")</f>
        <v/>
      </c>
      <c r="D159" s="113" t="str">
        <f>IFERROR(Tabela12[[#This Row],[preço unitário]]*Tabela12[[#This Row],[Qtd]],"")</f>
        <v/>
      </c>
      <c r="F159" s="97"/>
      <c r="G159" s="97"/>
      <c r="H159" s="99" t="str">
        <f>IFERROR(VLOOKUP(Tabela12[[#This Row],[Produto]],produtos,5,0),"")</f>
        <v/>
      </c>
      <c r="I159" s="100" t="str">
        <f>IFERROR(Tabela13[[#This Row],[preço unitário]]*Tabela13[[#This Row],[Qtd]],"")</f>
        <v/>
      </c>
      <c r="K159" s="112"/>
      <c r="L159" s="112"/>
      <c r="M159" s="112"/>
    </row>
    <row r="160" spans="1:13" x14ac:dyDescent="0.3">
      <c r="A160" s="97"/>
      <c r="B160" s="98"/>
      <c r="C160" s="99" t="str">
        <f>IFERROR(VLOOKUP(Tabela12[[#This Row],[Produto]],produtos,3,0),"")</f>
        <v/>
      </c>
      <c r="D160" s="113" t="str">
        <f>IFERROR(Tabela12[[#This Row],[preço unitário]]*Tabela12[[#This Row],[Qtd]],"")</f>
        <v/>
      </c>
      <c r="F160" s="97"/>
      <c r="G160" s="97"/>
      <c r="H160" s="99" t="str">
        <f>IFERROR(VLOOKUP(Tabela12[[#This Row],[Produto]],produtos,5,0),"")</f>
        <v/>
      </c>
      <c r="I160" s="100" t="str">
        <f>IFERROR(Tabela13[[#This Row],[preço unitário]]*Tabela13[[#This Row],[Qtd]],"")</f>
        <v/>
      </c>
      <c r="K160" s="112"/>
      <c r="L160" s="112"/>
      <c r="M160" s="112"/>
    </row>
    <row r="161" spans="1:13" x14ac:dyDescent="0.3">
      <c r="A161" s="97"/>
      <c r="B161" s="98"/>
      <c r="C161" s="99" t="str">
        <f>IFERROR(VLOOKUP(Tabela12[[#This Row],[Produto]],produtos,3,0),"")</f>
        <v/>
      </c>
      <c r="D161" s="113" t="str">
        <f>IFERROR(Tabela12[[#This Row],[preço unitário]]*Tabela12[[#This Row],[Qtd]],"")</f>
        <v/>
      </c>
      <c r="F161" s="97"/>
      <c r="G161" s="97"/>
      <c r="H161" s="99" t="str">
        <f>IFERROR(VLOOKUP(Tabela12[[#This Row],[Produto]],produtos,5,0),"")</f>
        <v/>
      </c>
      <c r="I161" s="100" t="str">
        <f>IFERROR(Tabela13[[#This Row],[preço unitário]]*Tabela13[[#This Row],[Qtd]],"")</f>
        <v/>
      </c>
      <c r="K161" s="112"/>
      <c r="L161" s="112"/>
      <c r="M161" s="112"/>
    </row>
    <row r="162" spans="1:13" x14ac:dyDescent="0.3">
      <c r="A162" s="97"/>
      <c r="B162" s="98"/>
      <c r="C162" s="99" t="str">
        <f>IFERROR(VLOOKUP(Tabela12[[#This Row],[Produto]],produtos,3,0),"")</f>
        <v/>
      </c>
      <c r="D162" s="113" t="str">
        <f>IFERROR(Tabela12[[#This Row],[preço unitário]]*Tabela12[[#This Row],[Qtd]],"")</f>
        <v/>
      </c>
      <c r="F162" s="97"/>
      <c r="G162" s="97"/>
      <c r="H162" s="99" t="str">
        <f>IFERROR(VLOOKUP(Tabela12[[#This Row],[Produto]],produtos,5,0),"")</f>
        <v/>
      </c>
      <c r="I162" s="100" t="str">
        <f>IFERROR(Tabela13[[#This Row],[preço unitário]]*Tabela13[[#This Row],[Qtd]],"")</f>
        <v/>
      </c>
      <c r="K162" s="112"/>
      <c r="L162" s="112"/>
      <c r="M162" s="112"/>
    </row>
    <row r="163" spans="1:13" x14ac:dyDescent="0.3">
      <c r="A163" s="97"/>
      <c r="B163" s="98"/>
      <c r="C163" s="99" t="str">
        <f>IFERROR(VLOOKUP(Tabela12[[#This Row],[Produto]],produtos,3,0),"")</f>
        <v/>
      </c>
      <c r="D163" s="113" t="str">
        <f>IFERROR(Tabela12[[#This Row],[preço unitário]]*Tabela12[[#This Row],[Qtd]],"")</f>
        <v/>
      </c>
      <c r="F163" s="97"/>
      <c r="G163" s="97"/>
      <c r="H163" s="99" t="str">
        <f>IFERROR(VLOOKUP(Tabela12[[#This Row],[Produto]],produtos,5,0),"")</f>
        <v/>
      </c>
      <c r="I163" s="100" t="str">
        <f>IFERROR(Tabela13[[#This Row],[preço unitário]]*Tabela13[[#This Row],[Qtd]],"")</f>
        <v/>
      </c>
      <c r="K163" s="112"/>
      <c r="L163" s="112"/>
      <c r="M163" s="112"/>
    </row>
    <row r="164" spans="1:13" x14ac:dyDescent="0.3">
      <c r="A164" s="97"/>
      <c r="B164" s="98"/>
      <c r="C164" s="99" t="str">
        <f>IFERROR(VLOOKUP(Tabela12[[#This Row],[Produto]],produtos,3,0),"")</f>
        <v/>
      </c>
      <c r="D164" s="113" t="str">
        <f>IFERROR(Tabela12[[#This Row],[preço unitário]]*Tabela12[[#This Row],[Qtd]],"")</f>
        <v/>
      </c>
      <c r="F164" s="97"/>
      <c r="G164" s="97"/>
      <c r="H164" s="99" t="str">
        <f>IFERROR(VLOOKUP(Tabela12[[#This Row],[Produto]],produtos,5,0),"")</f>
        <v/>
      </c>
      <c r="I164" s="100" t="str">
        <f>IFERROR(Tabela13[[#This Row],[preço unitário]]*Tabela13[[#This Row],[Qtd]],"")</f>
        <v/>
      </c>
      <c r="K164" s="112"/>
      <c r="L164" s="112"/>
      <c r="M164" s="112"/>
    </row>
    <row r="165" spans="1:13" x14ac:dyDescent="0.3">
      <c r="A165" s="97"/>
      <c r="B165" s="98"/>
      <c r="C165" s="99" t="str">
        <f>IFERROR(VLOOKUP(Tabela12[[#This Row],[Produto]],produtos,3,0),"")</f>
        <v/>
      </c>
      <c r="D165" s="113" t="str">
        <f>IFERROR(Tabela12[[#This Row],[preço unitário]]*Tabela12[[#This Row],[Qtd]],"")</f>
        <v/>
      </c>
      <c r="F165" s="97"/>
      <c r="G165" s="97"/>
      <c r="H165" s="99" t="str">
        <f>IFERROR(VLOOKUP(Tabela12[[#This Row],[Produto]],produtos,5,0),"")</f>
        <v/>
      </c>
      <c r="I165" s="100" t="str">
        <f>IFERROR(Tabela13[[#This Row],[preço unitário]]*Tabela13[[#This Row],[Qtd]],"")</f>
        <v/>
      </c>
      <c r="K165" s="112"/>
      <c r="L165" s="112"/>
      <c r="M165" s="112"/>
    </row>
    <row r="166" spans="1:13" x14ac:dyDescent="0.3">
      <c r="A166" s="97"/>
      <c r="B166" s="98"/>
      <c r="C166" s="99" t="str">
        <f>IFERROR(VLOOKUP(Tabela12[[#This Row],[Produto]],produtos,3,0),"")</f>
        <v/>
      </c>
      <c r="D166" s="113" t="str">
        <f>IFERROR(Tabela12[[#This Row],[preço unitário]]*Tabela12[[#This Row],[Qtd]],"")</f>
        <v/>
      </c>
      <c r="F166" s="97"/>
      <c r="G166" s="97"/>
      <c r="H166" s="99" t="str">
        <f>IFERROR(VLOOKUP(Tabela12[[#This Row],[Produto]],produtos,5,0),"")</f>
        <v/>
      </c>
      <c r="I166" s="100" t="str">
        <f>IFERROR(Tabela13[[#This Row],[preço unitário]]*Tabela13[[#This Row],[Qtd]],"")</f>
        <v/>
      </c>
      <c r="K166" s="112"/>
      <c r="L166" s="112"/>
      <c r="M166" s="112"/>
    </row>
    <row r="167" spans="1:13" x14ac:dyDescent="0.3">
      <c r="A167" s="97"/>
      <c r="B167" s="98"/>
      <c r="C167" s="99" t="str">
        <f>IFERROR(VLOOKUP(Tabela12[[#This Row],[Produto]],produtos,3,0),"")</f>
        <v/>
      </c>
      <c r="D167" s="113" t="str">
        <f>IFERROR(Tabela12[[#This Row],[preço unitário]]*Tabela12[[#This Row],[Qtd]],"")</f>
        <v/>
      </c>
      <c r="F167" s="97"/>
      <c r="G167" s="97"/>
      <c r="H167" s="99" t="str">
        <f>IFERROR(VLOOKUP(Tabela12[[#This Row],[Produto]],produtos,5,0),"")</f>
        <v/>
      </c>
      <c r="I167" s="100" t="str">
        <f>IFERROR(Tabela13[[#This Row],[preço unitário]]*Tabela13[[#This Row],[Qtd]],"")</f>
        <v/>
      </c>
      <c r="K167" s="112"/>
      <c r="L167" s="112"/>
      <c r="M167" s="112"/>
    </row>
    <row r="168" spans="1:13" x14ac:dyDescent="0.3">
      <c r="A168" s="97"/>
      <c r="B168" s="98"/>
      <c r="C168" s="99" t="str">
        <f>IFERROR(VLOOKUP(Tabela12[[#This Row],[Produto]],produtos,3,0),"")</f>
        <v/>
      </c>
      <c r="D168" s="113" t="str">
        <f>IFERROR(Tabela12[[#This Row],[preço unitário]]*Tabela12[[#This Row],[Qtd]],"")</f>
        <v/>
      </c>
      <c r="F168" s="97"/>
      <c r="G168" s="97"/>
      <c r="H168" s="99" t="str">
        <f>IFERROR(VLOOKUP(Tabela12[[#This Row],[Produto]],produtos,5,0),"")</f>
        <v/>
      </c>
      <c r="I168" s="100" t="str">
        <f>IFERROR(Tabela13[[#This Row],[preço unitário]]*Tabela13[[#This Row],[Qtd]],"")</f>
        <v/>
      </c>
      <c r="K168" s="112"/>
      <c r="L168" s="112"/>
      <c r="M168" s="112"/>
    </row>
    <row r="169" spans="1:13" x14ac:dyDescent="0.3">
      <c r="A169" s="97"/>
      <c r="B169" s="98"/>
      <c r="C169" s="99" t="str">
        <f>IFERROR(VLOOKUP(Tabela12[[#This Row],[Produto]],produtos,3,0),"")</f>
        <v/>
      </c>
      <c r="D169" s="113" t="str">
        <f>IFERROR(Tabela12[[#This Row],[preço unitário]]*Tabela12[[#This Row],[Qtd]],"")</f>
        <v/>
      </c>
      <c r="F169" s="97"/>
      <c r="G169" s="97"/>
      <c r="H169" s="99" t="str">
        <f>IFERROR(VLOOKUP(Tabela12[[#This Row],[Produto]],produtos,5,0),"")</f>
        <v/>
      </c>
      <c r="I169" s="100" t="str">
        <f>IFERROR(Tabela13[[#This Row],[preço unitário]]*Tabela13[[#This Row],[Qtd]],"")</f>
        <v/>
      </c>
      <c r="K169" s="112"/>
      <c r="L169" s="112"/>
      <c r="M169" s="112"/>
    </row>
    <row r="170" spans="1:13" x14ac:dyDescent="0.3">
      <c r="A170" s="97"/>
      <c r="B170" s="98"/>
      <c r="C170" s="99" t="str">
        <f>IFERROR(VLOOKUP(Tabela12[[#This Row],[Produto]],produtos,3,0),"")</f>
        <v/>
      </c>
      <c r="D170" s="113" t="str">
        <f>IFERROR(Tabela12[[#This Row],[preço unitário]]*Tabela12[[#This Row],[Qtd]],"")</f>
        <v/>
      </c>
      <c r="F170" s="97"/>
      <c r="G170" s="97"/>
      <c r="H170" s="99" t="str">
        <f>IFERROR(VLOOKUP(Tabela12[[#This Row],[Produto]],produtos,5,0),"")</f>
        <v/>
      </c>
      <c r="I170" s="100" t="str">
        <f>IFERROR(Tabela13[[#This Row],[preço unitário]]*Tabela13[[#This Row],[Qtd]],"")</f>
        <v/>
      </c>
      <c r="K170" s="112"/>
      <c r="L170" s="112"/>
      <c r="M170" s="112"/>
    </row>
    <row r="171" spans="1:13" x14ac:dyDescent="0.3">
      <c r="A171" s="97"/>
      <c r="B171" s="98"/>
      <c r="C171" s="99" t="str">
        <f>IFERROR(VLOOKUP(Tabela12[[#This Row],[Produto]],produtos,3,0),"")</f>
        <v/>
      </c>
      <c r="D171" s="113" t="str">
        <f>IFERROR(Tabela12[[#This Row],[preço unitário]]*Tabela12[[#This Row],[Qtd]],"")</f>
        <v/>
      </c>
      <c r="F171" s="97"/>
      <c r="G171" s="97"/>
      <c r="H171" s="99" t="str">
        <f>IFERROR(VLOOKUP(Tabela12[[#This Row],[Produto]],produtos,5,0),"")</f>
        <v/>
      </c>
      <c r="I171" s="100" t="str">
        <f>IFERROR(Tabela13[[#This Row],[preço unitário]]*Tabela13[[#This Row],[Qtd]],"")</f>
        <v/>
      </c>
      <c r="K171" s="112"/>
      <c r="L171" s="112"/>
      <c r="M171" s="112"/>
    </row>
    <row r="172" spans="1:13" x14ac:dyDescent="0.3">
      <c r="A172" s="97"/>
      <c r="B172" s="98"/>
      <c r="C172" s="99" t="str">
        <f>IFERROR(VLOOKUP(Tabela12[[#This Row],[Produto]],produtos,3,0),"")</f>
        <v/>
      </c>
      <c r="D172" s="113" t="str">
        <f>IFERROR(Tabela12[[#This Row],[preço unitário]]*Tabela12[[#This Row],[Qtd]],"")</f>
        <v/>
      </c>
      <c r="F172" s="97"/>
      <c r="G172" s="97"/>
      <c r="H172" s="99" t="str">
        <f>IFERROR(VLOOKUP(Tabela12[[#This Row],[Produto]],produtos,5,0),"")</f>
        <v/>
      </c>
      <c r="I172" s="100" t="str">
        <f>IFERROR(Tabela13[[#This Row],[preço unitário]]*Tabela13[[#This Row],[Qtd]],"")</f>
        <v/>
      </c>
      <c r="K172" s="112"/>
      <c r="L172" s="112"/>
      <c r="M172" s="112"/>
    </row>
    <row r="173" spans="1:13" x14ac:dyDescent="0.3">
      <c r="A173" s="97"/>
      <c r="B173" s="98"/>
      <c r="C173" s="99" t="str">
        <f>IFERROR(VLOOKUP(Tabela12[[#This Row],[Produto]],produtos,3,0),"")</f>
        <v/>
      </c>
      <c r="D173" s="113" t="str">
        <f>IFERROR(Tabela12[[#This Row],[preço unitário]]*Tabela12[[#This Row],[Qtd]],"")</f>
        <v/>
      </c>
      <c r="F173" s="97"/>
      <c r="G173" s="97"/>
      <c r="H173" s="99" t="str">
        <f>IFERROR(VLOOKUP(Tabela12[[#This Row],[Produto]],produtos,5,0),"")</f>
        <v/>
      </c>
      <c r="I173" s="100" t="str">
        <f>IFERROR(Tabela13[[#This Row],[preço unitário]]*Tabela13[[#This Row],[Qtd]],"")</f>
        <v/>
      </c>
      <c r="K173" s="112"/>
      <c r="L173" s="112"/>
      <c r="M173" s="112"/>
    </row>
    <row r="174" spans="1:13" x14ac:dyDescent="0.3">
      <c r="A174" s="97"/>
      <c r="B174" s="98"/>
      <c r="C174" s="99" t="str">
        <f>IFERROR(VLOOKUP(Tabela12[[#This Row],[Produto]],produtos,3,0),"")</f>
        <v/>
      </c>
      <c r="D174" s="113" t="str">
        <f>IFERROR(Tabela12[[#This Row],[preço unitário]]*Tabela12[[#This Row],[Qtd]],"")</f>
        <v/>
      </c>
      <c r="F174" s="97"/>
      <c r="G174" s="97"/>
      <c r="H174" s="99" t="str">
        <f>IFERROR(VLOOKUP(Tabela12[[#This Row],[Produto]],produtos,5,0),"")</f>
        <v/>
      </c>
      <c r="I174" s="100" t="str">
        <f>IFERROR(Tabela13[[#This Row],[preço unitário]]*Tabela13[[#This Row],[Qtd]],"")</f>
        <v/>
      </c>
      <c r="K174" s="112"/>
      <c r="L174" s="112"/>
      <c r="M174" s="112"/>
    </row>
    <row r="175" spans="1:13" x14ac:dyDescent="0.3">
      <c r="A175" s="97"/>
      <c r="B175" s="98"/>
      <c r="C175" s="99" t="str">
        <f>IFERROR(VLOOKUP(Tabela12[[#This Row],[Produto]],produtos,3,0),"")</f>
        <v/>
      </c>
      <c r="D175" s="113" t="str">
        <f>IFERROR(Tabela12[[#This Row],[preço unitário]]*Tabela12[[#This Row],[Qtd]],"")</f>
        <v/>
      </c>
      <c r="F175" s="97"/>
      <c r="G175" s="97"/>
      <c r="H175" s="99" t="str">
        <f>IFERROR(VLOOKUP(Tabela12[[#This Row],[Produto]],produtos,5,0),"")</f>
        <v/>
      </c>
      <c r="I175" s="100" t="str">
        <f>IFERROR(Tabela13[[#This Row],[preço unitário]]*Tabela13[[#This Row],[Qtd]],"")</f>
        <v/>
      </c>
      <c r="K175" s="112"/>
      <c r="L175" s="112"/>
      <c r="M175" s="112"/>
    </row>
    <row r="176" spans="1:13" x14ac:dyDescent="0.3">
      <c r="A176" s="97"/>
      <c r="B176" s="98"/>
      <c r="C176" s="99" t="str">
        <f>IFERROR(VLOOKUP(Tabela12[[#This Row],[Produto]],produtos,3,0),"")</f>
        <v/>
      </c>
      <c r="D176" s="113" t="str">
        <f>IFERROR(Tabela12[[#This Row],[preço unitário]]*Tabela12[[#This Row],[Qtd]],"")</f>
        <v/>
      </c>
      <c r="F176" s="97"/>
      <c r="G176" s="97"/>
      <c r="H176" s="99" t="str">
        <f>IFERROR(VLOOKUP(Tabela12[[#This Row],[Produto]],produtos,5,0),"")</f>
        <v/>
      </c>
      <c r="I176" s="100" t="str">
        <f>IFERROR(Tabela13[[#This Row],[preço unitário]]*Tabela13[[#This Row],[Qtd]],"")</f>
        <v/>
      </c>
      <c r="K176" s="112"/>
      <c r="L176" s="112"/>
      <c r="M176" s="112"/>
    </row>
    <row r="177" spans="1:13" x14ac:dyDescent="0.3">
      <c r="A177" s="97"/>
      <c r="B177" s="98"/>
      <c r="C177" s="99" t="str">
        <f>IFERROR(VLOOKUP(Tabela12[[#This Row],[Produto]],produtos,3,0),"")</f>
        <v/>
      </c>
      <c r="D177" s="113" t="str">
        <f>IFERROR(Tabela12[[#This Row],[preço unitário]]*Tabela12[[#This Row],[Qtd]],"")</f>
        <v/>
      </c>
      <c r="F177" s="97"/>
      <c r="G177" s="97"/>
      <c r="H177" s="99" t="str">
        <f>IFERROR(VLOOKUP(Tabela12[[#This Row],[Produto]],produtos,5,0),"")</f>
        <v/>
      </c>
      <c r="I177" s="100" t="str">
        <f>IFERROR(Tabela13[[#This Row],[preço unitário]]*Tabela13[[#This Row],[Qtd]],"")</f>
        <v/>
      </c>
      <c r="K177" s="112"/>
      <c r="L177" s="112"/>
      <c r="M177" s="112"/>
    </row>
    <row r="178" spans="1:13" x14ac:dyDescent="0.3">
      <c r="A178" s="97"/>
      <c r="B178" s="98"/>
      <c r="C178" s="99" t="str">
        <f>IFERROR(VLOOKUP(Tabela12[[#This Row],[Produto]],produtos,3,0),"")</f>
        <v/>
      </c>
      <c r="D178" s="113" t="str">
        <f>IFERROR(Tabela12[[#This Row],[preço unitário]]*Tabela12[[#This Row],[Qtd]],"")</f>
        <v/>
      </c>
      <c r="F178" s="97"/>
      <c r="G178" s="97"/>
      <c r="H178" s="99" t="str">
        <f>IFERROR(VLOOKUP(Tabela12[[#This Row],[Produto]],produtos,5,0),"")</f>
        <v/>
      </c>
      <c r="I178" s="100" t="str">
        <f>IFERROR(Tabela13[[#This Row],[preço unitário]]*Tabela13[[#This Row],[Qtd]],"")</f>
        <v/>
      </c>
      <c r="K178" s="112"/>
      <c r="L178" s="112"/>
      <c r="M178" s="112"/>
    </row>
    <row r="179" spans="1:13" x14ac:dyDescent="0.3">
      <c r="A179" s="97"/>
      <c r="B179" s="98"/>
      <c r="C179" s="99" t="str">
        <f>IFERROR(VLOOKUP(Tabela12[[#This Row],[Produto]],produtos,3,0),"")</f>
        <v/>
      </c>
      <c r="D179" s="113" t="str">
        <f>IFERROR(Tabela12[[#This Row],[preço unitário]]*Tabela12[[#This Row],[Qtd]],"")</f>
        <v/>
      </c>
      <c r="F179" s="97"/>
      <c r="G179" s="97"/>
      <c r="H179" s="99" t="str">
        <f>IFERROR(VLOOKUP(Tabela12[[#This Row],[Produto]],produtos,5,0),"")</f>
        <v/>
      </c>
      <c r="I179" s="100" t="str">
        <f>IFERROR(Tabela13[[#This Row],[preço unitário]]*Tabela13[[#This Row],[Qtd]],"")</f>
        <v/>
      </c>
      <c r="K179" s="112"/>
      <c r="L179" s="112"/>
      <c r="M179" s="112"/>
    </row>
    <row r="180" spans="1:13" x14ac:dyDescent="0.3">
      <c r="A180" s="97"/>
      <c r="B180" s="98"/>
      <c r="C180" s="99" t="str">
        <f>IFERROR(VLOOKUP(Tabela12[[#This Row],[Produto]],produtos,3,0),"")</f>
        <v/>
      </c>
      <c r="D180" s="113" t="str">
        <f>IFERROR(Tabela12[[#This Row],[preço unitário]]*Tabela12[[#This Row],[Qtd]],"")</f>
        <v/>
      </c>
      <c r="F180" s="97"/>
      <c r="G180" s="97"/>
      <c r="H180" s="99" t="str">
        <f>IFERROR(VLOOKUP(Tabela12[[#This Row],[Produto]],produtos,5,0),"")</f>
        <v/>
      </c>
      <c r="I180" s="100" t="str">
        <f>IFERROR(Tabela13[[#This Row],[preço unitário]]*Tabela13[[#This Row],[Qtd]],"")</f>
        <v/>
      </c>
      <c r="K180" s="112"/>
      <c r="L180" s="112"/>
      <c r="M180" s="112"/>
    </row>
    <row r="181" spans="1:13" x14ac:dyDescent="0.3">
      <c r="A181" s="97"/>
      <c r="B181" s="98"/>
      <c r="C181" s="99" t="str">
        <f>IFERROR(VLOOKUP(Tabela12[[#This Row],[Produto]],produtos,3,0),"")</f>
        <v/>
      </c>
      <c r="D181" s="113" t="str">
        <f>IFERROR(Tabela12[[#This Row],[preço unitário]]*Tabela12[[#This Row],[Qtd]],"")</f>
        <v/>
      </c>
      <c r="F181" s="97"/>
      <c r="G181" s="97"/>
      <c r="H181" s="99" t="str">
        <f>IFERROR(VLOOKUP(Tabela12[[#This Row],[Produto]],produtos,5,0),"")</f>
        <v/>
      </c>
      <c r="I181" s="100" t="str">
        <f>IFERROR(Tabela13[[#This Row],[preço unitário]]*Tabela13[[#This Row],[Qtd]],"")</f>
        <v/>
      </c>
      <c r="K181" s="112"/>
      <c r="L181" s="112"/>
      <c r="M181" s="112"/>
    </row>
    <row r="182" spans="1:13" x14ac:dyDescent="0.3">
      <c r="A182" s="97"/>
      <c r="B182" s="98"/>
      <c r="C182" s="99" t="str">
        <f>IFERROR(VLOOKUP(Tabela12[[#This Row],[Produto]],produtos,3,0),"")</f>
        <v/>
      </c>
      <c r="D182" s="113" t="str">
        <f>IFERROR(Tabela12[[#This Row],[preço unitário]]*Tabela12[[#This Row],[Qtd]],"")</f>
        <v/>
      </c>
      <c r="F182" s="97"/>
      <c r="G182" s="97"/>
      <c r="H182" s="99" t="str">
        <f>IFERROR(VLOOKUP(Tabela12[[#This Row],[Produto]],produtos,5,0),"")</f>
        <v/>
      </c>
      <c r="I182" s="100" t="str">
        <f>IFERROR(Tabela13[[#This Row],[preço unitário]]*Tabela13[[#This Row],[Qtd]],"")</f>
        <v/>
      </c>
      <c r="K182" s="112"/>
      <c r="L182" s="112"/>
      <c r="M182" s="112"/>
    </row>
    <row r="183" spans="1:13" x14ac:dyDescent="0.3">
      <c r="A183" s="97"/>
      <c r="B183" s="98"/>
      <c r="C183" s="99" t="str">
        <f>IFERROR(VLOOKUP(Tabela12[[#This Row],[Produto]],produtos,3,0),"")</f>
        <v/>
      </c>
      <c r="D183" s="113" t="str">
        <f>IFERROR(Tabela12[[#This Row],[preço unitário]]*Tabela12[[#This Row],[Qtd]],"")</f>
        <v/>
      </c>
      <c r="F183" s="97"/>
      <c r="G183" s="97"/>
      <c r="H183" s="99" t="str">
        <f>IFERROR(VLOOKUP(Tabela12[[#This Row],[Produto]],produtos,5,0),"")</f>
        <v/>
      </c>
      <c r="I183" s="100" t="str">
        <f>IFERROR(Tabela13[[#This Row],[preço unitário]]*Tabela13[[#This Row],[Qtd]],"")</f>
        <v/>
      </c>
      <c r="K183" s="112"/>
      <c r="L183" s="112"/>
      <c r="M183" s="112"/>
    </row>
    <row r="184" spans="1:13" x14ac:dyDescent="0.3">
      <c r="A184" s="97"/>
      <c r="B184" s="98"/>
      <c r="C184" s="99" t="str">
        <f>IFERROR(VLOOKUP(Tabela12[[#This Row],[Produto]],produtos,3,0),"")</f>
        <v/>
      </c>
      <c r="D184" s="113" t="str">
        <f>IFERROR(Tabela12[[#This Row],[preço unitário]]*Tabela12[[#This Row],[Qtd]],"")</f>
        <v/>
      </c>
      <c r="F184" s="97"/>
      <c r="G184" s="97"/>
      <c r="H184" s="99" t="str">
        <f>IFERROR(VLOOKUP(Tabela12[[#This Row],[Produto]],produtos,5,0),"")</f>
        <v/>
      </c>
      <c r="I184" s="100" t="str">
        <f>IFERROR(Tabela13[[#This Row],[preço unitário]]*Tabela13[[#This Row],[Qtd]],"")</f>
        <v/>
      </c>
      <c r="K184" s="112"/>
      <c r="L184" s="112"/>
      <c r="M184" s="112"/>
    </row>
    <row r="185" spans="1:13" x14ac:dyDescent="0.3">
      <c r="A185" s="97"/>
      <c r="B185" s="98"/>
      <c r="C185" s="99" t="str">
        <f>IFERROR(VLOOKUP(Tabela12[[#This Row],[Produto]],produtos,3,0),"")</f>
        <v/>
      </c>
      <c r="D185" s="113" t="str">
        <f>IFERROR(Tabela12[[#This Row],[preço unitário]]*Tabela12[[#This Row],[Qtd]],"")</f>
        <v/>
      </c>
      <c r="F185" s="97"/>
      <c r="G185" s="97"/>
      <c r="H185" s="99" t="str">
        <f>IFERROR(VLOOKUP(Tabela12[[#This Row],[Produto]],produtos,5,0),"")</f>
        <v/>
      </c>
      <c r="I185" s="100" t="str">
        <f>IFERROR(Tabela13[[#This Row],[preço unitário]]*Tabela13[[#This Row],[Qtd]],"")</f>
        <v/>
      </c>
      <c r="K185" s="112"/>
      <c r="L185" s="112"/>
      <c r="M185" s="112"/>
    </row>
    <row r="186" spans="1:13" x14ac:dyDescent="0.3">
      <c r="A186" s="97"/>
      <c r="B186" s="98"/>
      <c r="C186" s="99" t="str">
        <f>IFERROR(VLOOKUP(Tabela12[[#This Row],[Produto]],produtos,3,0),"")</f>
        <v/>
      </c>
      <c r="D186" s="113" t="str">
        <f>IFERROR(Tabela12[[#This Row],[preço unitário]]*Tabela12[[#This Row],[Qtd]],"")</f>
        <v/>
      </c>
      <c r="F186" s="97"/>
      <c r="G186" s="97"/>
      <c r="H186" s="99" t="str">
        <f>IFERROR(VLOOKUP(Tabela12[[#This Row],[Produto]],produtos,5,0),"")</f>
        <v/>
      </c>
      <c r="I186" s="100" t="str">
        <f>IFERROR(Tabela13[[#This Row],[preço unitário]]*Tabela13[[#This Row],[Qtd]],"")</f>
        <v/>
      </c>
      <c r="K186" s="112"/>
      <c r="L186" s="112"/>
      <c r="M186" s="112"/>
    </row>
    <row r="187" spans="1:13" x14ac:dyDescent="0.3">
      <c r="A187" s="97"/>
      <c r="B187" s="98"/>
      <c r="C187" s="99" t="str">
        <f>IFERROR(VLOOKUP(Tabela12[[#This Row],[Produto]],produtos,3,0),"")</f>
        <v/>
      </c>
      <c r="D187" s="113" t="str">
        <f>IFERROR(Tabela12[[#This Row],[preço unitário]]*Tabela12[[#This Row],[Qtd]],"")</f>
        <v/>
      </c>
      <c r="F187" s="97"/>
      <c r="G187" s="97"/>
      <c r="H187" s="99" t="str">
        <f>IFERROR(VLOOKUP(Tabela12[[#This Row],[Produto]],produtos,5,0),"")</f>
        <v/>
      </c>
      <c r="I187" s="100" t="str">
        <f>IFERROR(Tabela13[[#This Row],[preço unitário]]*Tabela13[[#This Row],[Qtd]],"")</f>
        <v/>
      </c>
      <c r="K187" s="112"/>
      <c r="L187" s="112"/>
      <c r="M187" s="112"/>
    </row>
    <row r="188" spans="1:13" x14ac:dyDescent="0.3">
      <c r="A188" s="97"/>
      <c r="B188" s="98"/>
      <c r="C188" s="99" t="str">
        <f>IFERROR(VLOOKUP(Tabela12[[#This Row],[Produto]],produtos,3,0),"")</f>
        <v/>
      </c>
      <c r="D188" s="113" t="str">
        <f>IFERROR(Tabela12[[#This Row],[preço unitário]]*Tabela12[[#This Row],[Qtd]],"")</f>
        <v/>
      </c>
      <c r="F188" s="97"/>
      <c r="G188" s="97"/>
      <c r="H188" s="99" t="str">
        <f>IFERROR(VLOOKUP(Tabela12[[#This Row],[Produto]],produtos,5,0),"")</f>
        <v/>
      </c>
      <c r="I188" s="100" t="str">
        <f>IFERROR(Tabela13[[#This Row],[preço unitário]]*Tabela13[[#This Row],[Qtd]],"")</f>
        <v/>
      </c>
      <c r="K188" s="112"/>
      <c r="L188" s="112"/>
      <c r="M188" s="112"/>
    </row>
    <row r="189" spans="1:13" x14ac:dyDescent="0.3">
      <c r="A189" s="97"/>
      <c r="B189" s="98"/>
      <c r="C189" s="99" t="str">
        <f>IFERROR(VLOOKUP(Tabela12[[#This Row],[Produto]],produtos,3,0),"")</f>
        <v/>
      </c>
      <c r="D189" s="113" t="str">
        <f>IFERROR(Tabela12[[#This Row],[preço unitário]]*Tabela12[[#This Row],[Qtd]],"")</f>
        <v/>
      </c>
      <c r="F189" s="97"/>
      <c r="G189" s="97"/>
      <c r="H189" s="99" t="str">
        <f>IFERROR(VLOOKUP(Tabela12[[#This Row],[Produto]],produtos,5,0),"")</f>
        <v/>
      </c>
      <c r="I189" s="100" t="str">
        <f>IFERROR(Tabela13[[#This Row],[preço unitário]]*Tabela13[[#This Row],[Qtd]],"")</f>
        <v/>
      </c>
      <c r="K189" s="112"/>
      <c r="L189" s="112"/>
      <c r="M189" s="112"/>
    </row>
    <row r="190" spans="1:13" x14ac:dyDescent="0.3">
      <c r="A190" s="97"/>
      <c r="B190" s="98"/>
      <c r="C190" s="99" t="str">
        <f>IFERROR(VLOOKUP(Tabela12[[#This Row],[Produto]],produtos,3,0),"")</f>
        <v/>
      </c>
      <c r="D190" s="113" t="str">
        <f>IFERROR(Tabela12[[#This Row],[preço unitário]]*Tabela12[[#This Row],[Qtd]],"")</f>
        <v/>
      </c>
      <c r="F190" s="97"/>
      <c r="G190" s="97"/>
      <c r="H190" s="99" t="str">
        <f>IFERROR(VLOOKUP(Tabela12[[#This Row],[Produto]],produtos,5,0),"")</f>
        <v/>
      </c>
      <c r="I190" s="100" t="str">
        <f>IFERROR(Tabela13[[#This Row],[preço unitário]]*Tabela13[[#This Row],[Qtd]],"")</f>
        <v/>
      </c>
      <c r="K190" s="112"/>
      <c r="L190" s="112"/>
      <c r="M190" s="112"/>
    </row>
    <row r="191" spans="1:13" x14ac:dyDescent="0.3">
      <c r="A191" s="97"/>
      <c r="B191" s="98"/>
      <c r="C191" s="99" t="str">
        <f>IFERROR(VLOOKUP(Tabela12[[#This Row],[Produto]],produtos,3,0),"")</f>
        <v/>
      </c>
      <c r="D191" s="113" t="str">
        <f>IFERROR(Tabela12[[#This Row],[preço unitário]]*Tabela12[[#This Row],[Qtd]],"")</f>
        <v/>
      </c>
      <c r="F191" s="97"/>
      <c r="G191" s="97"/>
      <c r="H191" s="99" t="str">
        <f>IFERROR(VLOOKUP(Tabela12[[#This Row],[Produto]],produtos,5,0),"")</f>
        <v/>
      </c>
      <c r="I191" s="100" t="str">
        <f>IFERROR(Tabela13[[#This Row],[preço unitário]]*Tabela13[[#This Row],[Qtd]],"")</f>
        <v/>
      </c>
      <c r="K191" s="112"/>
      <c r="L191" s="112"/>
      <c r="M191" s="112"/>
    </row>
    <row r="192" spans="1:13" x14ac:dyDescent="0.3">
      <c r="A192" s="97"/>
      <c r="B192" s="98"/>
      <c r="C192" s="99" t="str">
        <f>IFERROR(VLOOKUP(Tabela12[[#This Row],[Produto]],produtos,3,0),"")</f>
        <v/>
      </c>
      <c r="D192" s="113" t="str">
        <f>IFERROR(Tabela12[[#This Row],[preço unitário]]*Tabela12[[#This Row],[Qtd]],"")</f>
        <v/>
      </c>
      <c r="F192" s="97"/>
      <c r="G192" s="97"/>
      <c r="H192" s="99" t="str">
        <f>IFERROR(VLOOKUP(Tabela12[[#This Row],[Produto]],produtos,5,0),"")</f>
        <v/>
      </c>
      <c r="I192" s="100" t="str">
        <f>IFERROR(Tabela13[[#This Row],[preço unitário]]*Tabela13[[#This Row],[Qtd]],"")</f>
        <v/>
      </c>
      <c r="K192" s="112"/>
      <c r="L192" s="112"/>
      <c r="M192" s="112"/>
    </row>
    <row r="193" spans="1:13" x14ac:dyDescent="0.3">
      <c r="A193" s="97"/>
      <c r="B193" s="98"/>
      <c r="C193" s="99" t="str">
        <f>IFERROR(VLOOKUP(Tabela12[[#This Row],[Produto]],produtos,3,0),"")</f>
        <v/>
      </c>
      <c r="D193" s="113" t="str">
        <f>IFERROR(Tabela12[[#This Row],[preço unitário]]*Tabela12[[#This Row],[Qtd]],"")</f>
        <v/>
      </c>
      <c r="F193" s="97"/>
      <c r="G193" s="97"/>
      <c r="H193" s="99" t="str">
        <f>IFERROR(VLOOKUP(Tabela12[[#This Row],[Produto]],produtos,5,0),"")</f>
        <v/>
      </c>
      <c r="I193" s="100" t="str">
        <f>IFERROR(Tabela13[[#This Row],[preço unitário]]*Tabela13[[#This Row],[Qtd]],"")</f>
        <v/>
      </c>
      <c r="K193" s="112"/>
      <c r="L193" s="112"/>
      <c r="M193" s="112"/>
    </row>
    <row r="194" spans="1:13" x14ac:dyDescent="0.3">
      <c r="A194" s="97"/>
      <c r="B194" s="98"/>
      <c r="C194" s="99" t="str">
        <f>IFERROR(VLOOKUP(Tabela12[[#This Row],[Produto]],produtos,3,0),"")</f>
        <v/>
      </c>
      <c r="D194" s="113" t="str">
        <f>IFERROR(Tabela12[[#This Row],[preço unitário]]*Tabela12[[#This Row],[Qtd]],"")</f>
        <v/>
      </c>
      <c r="F194" s="97"/>
      <c r="G194" s="97"/>
      <c r="H194" s="99" t="str">
        <f>IFERROR(VLOOKUP(Tabela12[[#This Row],[Produto]],produtos,5,0),"")</f>
        <v/>
      </c>
      <c r="I194" s="100" t="str">
        <f>IFERROR(Tabela13[[#This Row],[preço unitário]]*Tabela13[[#This Row],[Qtd]],"")</f>
        <v/>
      </c>
      <c r="K194" s="112"/>
      <c r="L194" s="112"/>
      <c r="M194" s="112"/>
    </row>
    <row r="195" spans="1:13" x14ac:dyDescent="0.3">
      <c r="A195" s="97"/>
      <c r="B195" s="98"/>
      <c r="C195" s="99" t="str">
        <f>IFERROR(VLOOKUP(Tabela12[[#This Row],[Produto]],produtos,3,0),"")</f>
        <v/>
      </c>
      <c r="D195" s="113" t="str">
        <f>IFERROR(Tabela12[[#This Row],[preço unitário]]*Tabela12[[#This Row],[Qtd]],"")</f>
        <v/>
      </c>
      <c r="F195" s="97"/>
      <c r="G195" s="97"/>
      <c r="H195" s="99" t="str">
        <f>IFERROR(VLOOKUP(Tabela12[[#This Row],[Produto]],produtos,5,0),"")</f>
        <v/>
      </c>
      <c r="I195" s="100" t="str">
        <f>IFERROR(Tabela13[[#This Row],[preço unitário]]*Tabela13[[#This Row],[Qtd]],"")</f>
        <v/>
      </c>
      <c r="K195" s="112"/>
      <c r="L195" s="112"/>
      <c r="M195" s="112"/>
    </row>
    <row r="196" spans="1:13" x14ac:dyDescent="0.3">
      <c r="A196" s="97"/>
      <c r="B196" s="98"/>
      <c r="C196" s="99" t="str">
        <f>IFERROR(VLOOKUP(Tabela12[[#This Row],[Produto]],produtos,3,0),"")</f>
        <v/>
      </c>
      <c r="D196" s="113" t="str">
        <f>IFERROR(Tabela12[[#This Row],[preço unitário]]*Tabela12[[#This Row],[Qtd]],"")</f>
        <v/>
      </c>
      <c r="F196" s="97"/>
      <c r="G196" s="97"/>
      <c r="H196" s="99" t="str">
        <f>IFERROR(VLOOKUP(Tabela12[[#This Row],[Produto]],produtos,5,0),"")</f>
        <v/>
      </c>
      <c r="I196" s="100" t="str">
        <f>IFERROR(Tabela13[[#This Row],[preço unitário]]*Tabela13[[#This Row],[Qtd]],"")</f>
        <v/>
      </c>
      <c r="K196" s="112"/>
      <c r="L196" s="112"/>
      <c r="M196" s="112"/>
    </row>
    <row r="197" spans="1:13" x14ac:dyDescent="0.3">
      <c r="A197" s="97"/>
      <c r="B197" s="98"/>
      <c r="C197" s="99" t="str">
        <f>IFERROR(VLOOKUP(Tabela12[[#This Row],[Produto]],produtos,3,0),"")</f>
        <v/>
      </c>
      <c r="D197" s="113" t="str">
        <f>IFERROR(Tabela12[[#This Row],[preço unitário]]*Tabela12[[#This Row],[Qtd]],"")</f>
        <v/>
      </c>
      <c r="F197" s="97"/>
      <c r="G197" s="97"/>
      <c r="H197" s="99" t="str">
        <f>IFERROR(VLOOKUP(Tabela12[[#This Row],[Produto]],produtos,5,0),"")</f>
        <v/>
      </c>
      <c r="I197" s="100" t="str">
        <f>IFERROR(Tabela13[[#This Row],[preço unitário]]*Tabela13[[#This Row],[Qtd]],"")</f>
        <v/>
      </c>
      <c r="K197" s="112"/>
      <c r="L197" s="112"/>
      <c r="M197" s="112"/>
    </row>
    <row r="198" spans="1:13" x14ac:dyDescent="0.3">
      <c r="A198" s="97"/>
      <c r="B198" s="98"/>
      <c r="C198" s="99" t="str">
        <f>IFERROR(VLOOKUP(Tabela12[[#This Row],[Produto]],produtos,3,0),"")</f>
        <v/>
      </c>
      <c r="D198" s="113" t="str">
        <f>IFERROR(Tabela12[[#This Row],[preço unitário]]*Tabela12[[#This Row],[Qtd]],"")</f>
        <v/>
      </c>
      <c r="F198" s="97"/>
      <c r="G198" s="97"/>
      <c r="H198" s="99" t="str">
        <f>IFERROR(VLOOKUP(Tabela12[[#This Row],[Produto]],produtos,5,0),"")</f>
        <v/>
      </c>
      <c r="I198" s="100" t="str">
        <f>IFERROR(Tabela13[[#This Row],[preço unitário]]*Tabela13[[#This Row],[Qtd]],"")</f>
        <v/>
      </c>
      <c r="K198" s="112"/>
      <c r="L198" s="112"/>
      <c r="M198" s="112"/>
    </row>
    <row r="199" spans="1:13" x14ac:dyDescent="0.3">
      <c r="A199" s="97"/>
      <c r="B199" s="98"/>
      <c r="C199" s="99" t="str">
        <f>IFERROR(VLOOKUP(Tabela12[[#This Row],[Produto]],produtos,3,0),"")</f>
        <v/>
      </c>
      <c r="D199" s="113" t="str">
        <f>IFERROR(Tabela12[[#This Row],[preço unitário]]*Tabela12[[#This Row],[Qtd]],"")</f>
        <v/>
      </c>
      <c r="F199" s="97"/>
      <c r="G199" s="97"/>
      <c r="H199" s="99" t="str">
        <f>IFERROR(VLOOKUP(Tabela12[[#This Row],[Produto]],produtos,5,0),"")</f>
        <v/>
      </c>
      <c r="I199" s="100" t="str">
        <f>IFERROR(Tabela13[[#This Row],[preço unitário]]*Tabela13[[#This Row],[Qtd]],"")</f>
        <v/>
      </c>
      <c r="K199" s="112"/>
      <c r="L199" s="112"/>
      <c r="M199" s="112"/>
    </row>
    <row r="200" spans="1:13" x14ac:dyDescent="0.3">
      <c r="A200" s="97"/>
      <c r="B200" s="98"/>
      <c r="C200" s="99" t="str">
        <f>IFERROR(VLOOKUP(Tabela12[[#This Row],[Produto]],produtos,3,0),"")</f>
        <v/>
      </c>
      <c r="D200" s="113" t="str">
        <f>IFERROR(Tabela12[[#This Row],[preço unitário]]*Tabela12[[#This Row],[Qtd]],"")</f>
        <v/>
      </c>
      <c r="F200" s="97"/>
      <c r="G200" s="97"/>
      <c r="H200" s="99" t="str">
        <f>IFERROR(VLOOKUP(Tabela12[[#This Row],[Produto]],produtos,5,0),"")</f>
        <v/>
      </c>
      <c r="I200" s="100" t="str">
        <f>IFERROR(Tabela13[[#This Row],[preço unitário]]*Tabela13[[#This Row],[Qtd]],"")</f>
        <v/>
      </c>
      <c r="K200" s="112"/>
      <c r="L200" s="112"/>
      <c r="M200" s="112"/>
    </row>
    <row r="201" spans="1:13" x14ac:dyDescent="0.3">
      <c r="A201" s="97"/>
      <c r="B201" s="98"/>
      <c r="C201" s="99" t="str">
        <f>IFERROR(VLOOKUP(Tabela12[[#This Row],[Produto]],produtos,3,0),"")</f>
        <v/>
      </c>
      <c r="D201" s="113" t="str">
        <f>IFERROR(Tabela12[[#This Row],[preço unitário]]*Tabela12[[#This Row],[Qtd]],"")</f>
        <v/>
      </c>
      <c r="F201" s="97"/>
      <c r="G201" s="97"/>
      <c r="H201" s="99" t="str">
        <f>IFERROR(VLOOKUP(Tabela12[[#This Row],[Produto]],produtos,5,0),"")</f>
        <v/>
      </c>
      <c r="I201" s="100" t="str">
        <f>IFERROR(Tabela13[[#This Row],[preço unitário]]*Tabela13[[#This Row],[Qtd]],"")</f>
        <v/>
      </c>
      <c r="K201" s="112"/>
      <c r="L201" s="112"/>
      <c r="M201" s="112"/>
    </row>
    <row r="202" spans="1:13" x14ac:dyDescent="0.3">
      <c r="A202" s="97"/>
      <c r="B202" s="98"/>
      <c r="C202" s="99" t="str">
        <f>IFERROR(VLOOKUP(Tabela12[[#This Row],[Produto]],produtos,3,0),"")</f>
        <v/>
      </c>
      <c r="D202" s="113" t="str">
        <f>IFERROR(Tabela12[[#This Row],[preço unitário]]*Tabela12[[#This Row],[Qtd]],"")</f>
        <v/>
      </c>
      <c r="F202" s="97"/>
      <c r="G202" s="97"/>
      <c r="H202" s="99" t="str">
        <f>IFERROR(VLOOKUP(Tabela12[[#This Row],[Produto]],produtos,5,0),"")</f>
        <v/>
      </c>
      <c r="I202" s="100" t="str">
        <f>IFERROR(Tabela13[[#This Row],[preço unitário]]*Tabela13[[#This Row],[Qtd]],"")</f>
        <v/>
      </c>
      <c r="K202" s="112"/>
      <c r="L202" s="112"/>
      <c r="M202" s="112"/>
    </row>
    <row r="203" spans="1:13" x14ac:dyDescent="0.3">
      <c r="A203" s="97"/>
      <c r="B203" s="98"/>
      <c r="C203" s="99" t="str">
        <f>IFERROR(VLOOKUP(Tabela12[[#This Row],[Produto]],produtos,3,0),"")</f>
        <v/>
      </c>
      <c r="D203" s="113" t="str">
        <f>IFERROR(Tabela12[[#This Row],[preço unitário]]*Tabela12[[#This Row],[Qtd]],"")</f>
        <v/>
      </c>
      <c r="F203" s="97"/>
      <c r="G203" s="97"/>
      <c r="H203" s="99" t="str">
        <f>IFERROR(VLOOKUP(Tabela12[[#This Row],[Produto]],produtos,5,0),"")</f>
        <v/>
      </c>
      <c r="I203" s="100" t="str">
        <f>IFERROR(Tabela13[[#This Row],[preço unitário]]*Tabela13[[#This Row],[Qtd]],"")</f>
        <v/>
      </c>
      <c r="K203" s="112"/>
      <c r="L203" s="112"/>
      <c r="M203" s="112"/>
    </row>
    <row r="204" spans="1:13" x14ac:dyDescent="0.3">
      <c r="A204" s="97"/>
      <c r="B204" s="98"/>
      <c r="C204" s="99" t="str">
        <f>IFERROR(VLOOKUP(Tabela12[[#This Row],[Produto]],produtos,3,0),"")</f>
        <v/>
      </c>
      <c r="D204" s="113" t="str">
        <f>IFERROR(Tabela12[[#This Row],[preço unitário]]*Tabela12[[#This Row],[Qtd]],"")</f>
        <v/>
      </c>
      <c r="F204" s="97"/>
      <c r="G204" s="97"/>
      <c r="H204" s="99" t="str">
        <f>IFERROR(VLOOKUP(Tabela12[[#This Row],[Produto]],produtos,5,0),"")</f>
        <v/>
      </c>
      <c r="I204" s="100" t="str">
        <f>IFERROR(Tabela13[[#This Row],[preço unitário]]*Tabela13[[#This Row],[Qtd]],"")</f>
        <v/>
      </c>
      <c r="K204" s="112"/>
      <c r="L204" s="112"/>
      <c r="M204" s="112"/>
    </row>
    <row r="205" spans="1:13" x14ac:dyDescent="0.3">
      <c r="A205" s="97"/>
      <c r="B205" s="98"/>
      <c r="C205" s="99" t="str">
        <f>IFERROR(VLOOKUP(Tabela12[[#This Row],[Produto]],produtos,3,0),"")</f>
        <v/>
      </c>
      <c r="D205" s="113" t="str">
        <f>IFERROR(Tabela12[[#This Row],[preço unitário]]*Tabela12[[#This Row],[Qtd]],"")</f>
        <v/>
      </c>
      <c r="F205" s="97"/>
      <c r="G205" s="97"/>
      <c r="H205" s="99" t="str">
        <f>IFERROR(VLOOKUP(Tabela12[[#This Row],[Produto]],produtos,5,0),"")</f>
        <v/>
      </c>
      <c r="I205" s="100" t="str">
        <f>IFERROR(Tabela13[[#This Row],[preço unitário]]*Tabela13[[#This Row],[Qtd]],"")</f>
        <v/>
      </c>
      <c r="K205" s="112"/>
      <c r="L205" s="112"/>
      <c r="M205" s="112"/>
    </row>
    <row r="206" spans="1:13" x14ac:dyDescent="0.3">
      <c r="A206" s="97"/>
      <c r="B206" s="98"/>
      <c r="C206" s="99" t="str">
        <f>IFERROR(VLOOKUP(Tabela12[[#This Row],[Produto]],produtos,3,0),"")</f>
        <v/>
      </c>
      <c r="D206" s="113" t="str">
        <f>IFERROR(Tabela12[[#This Row],[preço unitário]]*Tabela12[[#This Row],[Qtd]],"")</f>
        <v/>
      </c>
      <c r="F206" s="97"/>
      <c r="G206" s="97"/>
      <c r="H206" s="99" t="str">
        <f>IFERROR(VLOOKUP(Tabela12[[#This Row],[Produto]],produtos,5,0),"")</f>
        <v/>
      </c>
      <c r="I206" s="100" t="str">
        <f>IFERROR(Tabela13[[#This Row],[preço unitário]]*Tabela13[[#This Row],[Qtd]],"")</f>
        <v/>
      </c>
      <c r="K206" s="112"/>
      <c r="L206" s="112"/>
      <c r="M206" s="112"/>
    </row>
    <row r="207" spans="1:13" x14ac:dyDescent="0.3">
      <c r="A207" s="97"/>
      <c r="B207" s="98"/>
      <c r="C207" s="99" t="str">
        <f>IFERROR(VLOOKUP(Tabela12[[#This Row],[Produto]],produtos,3,0),"")</f>
        <v/>
      </c>
      <c r="D207" s="113" t="str">
        <f>IFERROR(Tabela12[[#This Row],[preço unitário]]*Tabela12[[#This Row],[Qtd]],"")</f>
        <v/>
      </c>
      <c r="F207" s="97"/>
      <c r="G207" s="97"/>
      <c r="H207" s="99" t="str">
        <f>IFERROR(VLOOKUP(Tabela12[[#This Row],[Produto]],produtos,5,0),"")</f>
        <v/>
      </c>
      <c r="I207" s="100" t="str">
        <f>IFERROR(Tabela13[[#This Row],[preço unitário]]*Tabela13[[#This Row],[Qtd]],"")</f>
        <v/>
      </c>
      <c r="K207" s="112"/>
      <c r="L207" s="112"/>
      <c r="M207" s="112"/>
    </row>
    <row r="208" spans="1:13" x14ac:dyDescent="0.3">
      <c r="A208" s="97"/>
      <c r="B208" s="98"/>
      <c r="C208" s="99" t="str">
        <f>IFERROR(VLOOKUP(Tabela12[[#This Row],[Produto]],produtos,3,0),"")</f>
        <v/>
      </c>
      <c r="D208" s="113" t="str">
        <f>IFERROR(Tabela12[[#This Row],[preço unitário]]*Tabela12[[#This Row],[Qtd]],"")</f>
        <v/>
      </c>
      <c r="F208" s="97"/>
      <c r="G208" s="97"/>
      <c r="H208" s="99" t="str">
        <f>IFERROR(VLOOKUP(Tabela12[[#This Row],[Produto]],produtos,5,0),"")</f>
        <v/>
      </c>
      <c r="I208" s="100" t="str">
        <f>IFERROR(Tabela13[[#This Row],[preço unitário]]*Tabela13[[#This Row],[Qtd]],"")</f>
        <v/>
      </c>
      <c r="K208" s="112"/>
      <c r="L208" s="112"/>
      <c r="M208" s="112"/>
    </row>
    <row r="209" spans="1:13" x14ac:dyDescent="0.3">
      <c r="A209" s="97"/>
      <c r="B209" s="98"/>
      <c r="C209" s="99" t="str">
        <f>IFERROR(VLOOKUP(Tabela12[[#This Row],[Produto]],produtos,3,0),"")</f>
        <v/>
      </c>
      <c r="D209" s="113" t="str">
        <f>IFERROR(Tabela12[[#This Row],[preço unitário]]*Tabela12[[#This Row],[Qtd]],"")</f>
        <v/>
      </c>
      <c r="F209" s="97"/>
      <c r="G209" s="97"/>
      <c r="H209" s="99" t="str">
        <f>IFERROR(VLOOKUP(Tabela12[[#This Row],[Produto]],produtos,5,0),"")</f>
        <v/>
      </c>
      <c r="I209" s="100" t="str">
        <f>IFERROR(Tabela13[[#This Row],[preço unitário]]*Tabela13[[#This Row],[Qtd]],"")</f>
        <v/>
      </c>
      <c r="K209" s="112"/>
      <c r="L209" s="112"/>
      <c r="M209" s="112"/>
    </row>
    <row r="210" spans="1:13" x14ac:dyDescent="0.3">
      <c r="A210" s="97"/>
      <c r="B210" s="98"/>
      <c r="C210" s="99" t="str">
        <f>IFERROR(VLOOKUP(Tabela12[[#This Row],[Produto]],produtos,3,0),"")</f>
        <v/>
      </c>
      <c r="D210" s="113" t="str">
        <f>IFERROR(Tabela12[[#This Row],[preço unitário]]*Tabela12[[#This Row],[Qtd]],"")</f>
        <v/>
      </c>
      <c r="F210" s="97"/>
      <c r="G210" s="97"/>
      <c r="H210" s="99" t="str">
        <f>IFERROR(VLOOKUP(Tabela12[[#This Row],[Produto]],produtos,5,0),"")</f>
        <v/>
      </c>
      <c r="I210" s="100" t="str">
        <f>IFERROR(Tabela13[[#This Row],[preço unitário]]*Tabela13[[#This Row],[Qtd]],"")</f>
        <v/>
      </c>
      <c r="K210" s="112"/>
      <c r="L210" s="112"/>
      <c r="M210" s="112"/>
    </row>
    <row r="211" spans="1:13" x14ac:dyDescent="0.3">
      <c r="A211" s="97"/>
      <c r="B211" s="98"/>
      <c r="C211" s="99" t="str">
        <f>IFERROR(VLOOKUP(Tabela12[[#This Row],[Produto]],produtos,3,0),"")</f>
        <v/>
      </c>
      <c r="D211" s="113" t="str">
        <f>IFERROR(Tabela12[[#This Row],[preço unitário]]*Tabela12[[#This Row],[Qtd]],"")</f>
        <v/>
      </c>
      <c r="F211" s="97"/>
      <c r="G211" s="97"/>
      <c r="H211" s="99" t="str">
        <f>IFERROR(VLOOKUP(Tabela12[[#This Row],[Produto]],produtos,5,0),"")</f>
        <v/>
      </c>
      <c r="I211" s="100" t="str">
        <f>IFERROR(Tabela13[[#This Row],[preço unitário]]*Tabela13[[#This Row],[Qtd]],"")</f>
        <v/>
      </c>
      <c r="K211" s="112"/>
      <c r="L211" s="112"/>
      <c r="M211" s="112"/>
    </row>
    <row r="212" spans="1:13" x14ac:dyDescent="0.3">
      <c r="A212" s="97"/>
      <c r="B212" s="98"/>
      <c r="C212" s="99" t="str">
        <f>IFERROR(VLOOKUP(Tabela12[[#This Row],[Produto]],produtos,3,0),"")</f>
        <v/>
      </c>
      <c r="D212" s="113" t="str">
        <f>IFERROR(Tabela12[[#This Row],[preço unitário]]*Tabela12[[#This Row],[Qtd]],"")</f>
        <v/>
      </c>
      <c r="F212" s="97"/>
      <c r="G212" s="97"/>
      <c r="H212" s="99" t="str">
        <f>IFERROR(VLOOKUP(Tabela12[[#This Row],[Produto]],produtos,5,0),"")</f>
        <v/>
      </c>
      <c r="I212" s="100" t="str">
        <f>IFERROR(Tabela13[[#This Row],[preço unitário]]*Tabela13[[#This Row],[Qtd]],"")</f>
        <v/>
      </c>
      <c r="K212" s="112"/>
      <c r="L212" s="112"/>
      <c r="M212" s="112"/>
    </row>
    <row r="213" spans="1:13" x14ac:dyDescent="0.3">
      <c r="A213" s="97"/>
      <c r="B213" s="98"/>
      <c r="C213" s="99" t="str">
        <f>IFERROR(VLOOKUP(Tabela12[[#This Row],[Produto]],produtos,3,0),"")</f>
        <v/>
      </c>
      <c r="D213" s="113" t="str">
        <f>IFERROR(Tabela12[[#This Row],[preço unitário]]*Tabela12[[#This Row],[Qtd]],"")</f>
        <v/>
      </c>
      <c r="F213" s="97"/>
      <c r="G213" s="97"/>
      <c r="H213" s="99" t="str">
        <f>IFERROR(VLOOKUP(Tabela12[[#This Row],[Produto]],produtos,5,0),"")</f>
        <v/>
      </c>
      <c r="I213" s="100" t="str">
        <f>IFERROR(Tabela13[[#This Row],[preço unitário]]*Tabela13[[#This Row],[Qtd]],"")</f>
        <v/>
      </c>
      <c r="K213" s="112"/>
      <c r="L213" s="112"/>
      <c r="M213" s="112"/>
    </row>
    <row r="214" spans="1:13" x14ac:dyDescent="0.3">
      <c r="A214" s="97"/>
      <c r="B214" s="98"/>
      <c r="C214" s="99" t="str">
        <f>IFERROR(VLOOKUP(Tabela12[[#This Row],[Produto]],produtos,3,0),"")</f>
        <v/>
      </c>
      <c r="D214" s="113" t="str">
        <f>IFERROR(Tabela12[[#This Row],[preço unitário]]*Tabela12[[#This Row],[Qtd]],"")</f>
        <v/>
      </c>
      <c r="F214" s="97"/>
      <c r="G214" s="97"/>
      <c r="H214" s="99" t="str">
        <f>IFERROR(VLOOKUP(Tabela12[[#This Row],[Produto]],produtos,5,0),"")</f>
        <v/>
      </c>
      <c r="I214" s="100" t="str">
        <f>IFERROR(Tabela13[[#This Row],[preço unitário]]*Tabela13[[#This Row],[Qtd]],"")</f>
        <v/>
      </c>
      <c r="K214" s="112"/>
      <c r="L214" s="112"/>
      <c r="M214" s="112"/>
    </row>
    <row r="215" spans="1:13" x14ac:dyDescent="0.3">
      <c r="A215" s="97"/>
      <c r="B215" s="98"/>
      <c r="C215" s="99" t="str">
        <f>IFERROR(VLOOKUP(Tabela12[[#This Row],[Produto]],produtos,3,0),"")</f>
        <v/>
      </c>
      <c r="D215" s="113" t="str">
        <f>IFERROR(Tabela12[[#This Row],[preço unitário]]*Tabela12[[#This Row],[Qtd]],"")</f>
        <v/>
      </c>
      <c r="F215" s="97"/>
      <c r="G215" s="97"/>
      <c r="H215" s="99" t="str">
        <f>IFERROR(VLOOKUP(Tabela12[[#This Row],[Produto]],produtos,5,0),"")</f>
        <v/>
      </c>
      <c r="I215" s="100" t="str">
        <f>IFERROR(Tabela13[[#This Row],[preço unitário]]*Tabela13[[#This Row],[Qtd]],"")</f>
        <v/>
      </c>
      <c r="K215" s="112"/>
      <c r="L215" s="112"/>
      <c r="M215" s="112"/>
    </row>
    <row r="216" spans="1:13" x14ac:dyDescent="0.3">
      <c r="A216" s="97"/>
      <c r="B216" s="98"/>
      <c r="C216" s="99" t="str">
        <f>IFERROR(VLOOKUP(Tabela12[[#This Row],[Produto]],produtos,3,0),"")</f>
        <v/>
      </c>
      <c r="D216" s="113" t="str">
        <f>IFERROR(Tabela12[[#This Row],[preço unitário]]*Tabela12[[#This Row],[Qtd]],"")</f>
        <v/>
      </c>
      <c r="F216" s="97"/>
      <c r="G216" s="97"/>
      <c r="H216" s="99" t="str">
        <f>IFERROR(VLOOKUP(Tabela12[[#This Row],[Produto]],produtos,5,0),"")</f>
        <v/>
      </c>
      <c r="I216" s="100" t="str">
        <f>IFERROR(Tabela13[[#This Row],[preço unitário]]*Tabela13[[#This Row],[Qtd]],"")</f>
        <v/>
      </c>
      <c r="K216" s="112"/>
      <c r="L216" s="112"/>
      <c r="M216" s="112"/>
    </row>
    <row r="217" spans="1:13" x14ac:dyDescent="0.3">
      <c r="A217" s="97"/>
      <c r="B217" s="98"/>
      <c r="C217" s="99" t="str">
        <f>IFERROR(VLOOKUP(Tabela12[[#This Row],[Produto]],produtos,3,0),"")</f>
        <v/>
      </c>
      <c r="D217" s="113" t="str">
        <f>IFERROR(Tabela12[[#This Row],[preço unitário]]*Tabela12[[#This Row],[Qtd]],"")</f>
        <v/>
      </c>
      <c r="F217" s="97"/>
      <c r="G217" s="97"/>
      <c r="H217" s="99" t="str">
        <f>IFERROR(VLOOKUP(Tabela12[[#This Row],[Produto]],produtos,5,0),"")</f>
        <v/>
      </c>
      <c r="I217" s="100" t="str">
        <f>IFERROR(Tabela13[[#This Row],[preço unitário]]*Tabela13[[#This Row],[Qtd]],"")</f>
        <v/>
      </c>
      <c r="K217" s="112"/>
      <c r="L217" s="112"/>
      <c r="M217" s="112"/>
    </row>
    <row r="218" spans="1:13" x14ac:dyDescent="0.3">
      <c r="A218" s="97"/>
      <c r="B218" s="98"/>
      <c r="C218" s="99" t="str">
        <f>IFERROR(VLOOKUP(Tabela12[[#This Row],[Produto]],produtos,3,0),"")</f>
        <v/>
      </c>
      <c r="D218" s="113" t="str">
        <f>IFERROR(Tabela12[[#This Row],[preço unitário]]*Tabela12[[#This Row],[Qtd]],"")</f>
        <v/>
      </c>
      <c r="F218" s="97"/>
      <c r="G218" s="97"/>
      <c r="H218" s="99" t="str">
        <f>IFERROR(VLOOKUP(Tabela12[[#This Row],[Produto]],produtos,5,0),"")</f>
        <v/>
      </c>
      <c r="I218" s="100" t="str">
        <f>IFERROR(Tabela13[[#This Row],[preço unitário]]*Tabela13[[#This Row],[Qtd]],"")</f>
        <v/>
      </c>
      <c r="K218" s="112"/>
      <c r="L218" s="112"/>
      <c r="M218" s="112"/>
    </row>
    <row r="219" spans="1:13" x14ac:dyDescent="0.3">
      <c r="A219" s="97"/>
      <c r="B219" s="98"/>
      <c r="C219" s="99" t="str">
        <f>IFERROR(VLOOKUP(Tabela12[[#This Row],[Produto]],produtos,3,0),"")</f>
        <v/>
      </c>
      <c r="D219" s="113" t="str">
        <f>IFERROR(Tabela12[[#This Row],[preço unitário]]*Tabela12[[#This Row],[Qtd]],"")</f>
        <v/>
      </c>
      <c r="F219" s="97"/>
      <c r="G219" s="97"/>
      <c r="H219" s="99" t="str">
        <f>IFERROR(VLOOKUP(Tabela12[[#This Row],[Produto]],produtos,5,0),"")</f>
        <v/>
      </c>
      <c r="I219" s="100" t="str">
        <f>IFERROR(Tabela13[[#This Row],[preço unitário]]*Tabela13[[#This Row],[Qtd]],"")</f>
        <v/>
      </c>
      <c r="K219" s="112"/>
      <c r="L219" s="112"/>
      <c r="M219" s="112"/>
    </row>
    <row r="220" spans="1:13" x14ac:dyDescent="0.3">
      <c r="A220" s="97"/>
      <c r="B220" s="98"/>
      <c r="C220" s="99" t="str">
        <f>IFERROR(VLOOKUP(Tabela12[[#This Row],[Produto]],produtos,3,0),"")</f>
        <v/>
      </c>
      <c r="D220" s="113" t="str">
        <f>IFERROR(Tabela12[[#This Row],[preço unitário]]*Tabela12[[#This Row],[Qtd]],"")</f>
        <v/>
      </c>
      <c r="F220" s="97"/>
      <c r="G220" s="97"/>
      <c r="H220" s="99" t="str">
        <f>IFERROR(VLOOKUP(Tabela12[[#This Row],[Produto]],produtos,5,0),"")</f>
        <v/>
      </c>
      <c r="I220" s="100" t="str">
        <f>IFERROR(Tabela13[[#This Row],[preço unitário]]*Tabela13[[#This Row],[Qtd]],"")</f>
        <v/>
      </c>
      <c r="K220" s="112"/>
      <c r="L220" s="112"/>
      <c r="M220" s="112"/>
    </row>
    <row r="221" spans="1:13" x14ac:dyDescent="0.3">
      <c r="A221" s="97"/>
      <c r="B221" s="98"/>
      <c r="C221" s="99" t="str">
        <f>IFERROR(VLOOKUP(Tabela12[[#This Row],[Produto]],produtos,3,0),"")</f>
        <v/>
      </c>
      <c r="D221" s="113" t="str">
        <f>IFERROR(Tabela12[[#This Row],[preço unitário]]*Tabela12[[#This Row],[Qtd]],"")</f>
        <v/>
      </c>
      <c r="F221" s="97"/>
      <c r="G221" s="97"/>
      <c r="H221" s="99" t="str">
        <f>IFERROR(VLOOKUP(Tabela12[[#This Row],[Produto]],produtos,5,0),"")</f>
        <v/>
      </c>
      <c r="I221" s="100" t="str">
        <f>IFERROR(Tabela13[[#This Row],[preço unitário]]*Tabela13[[#This Row],[Qtd]],"")</f>
        <v/>
      </c>
      <c r="K221" s="112"/>
      <c r="L221" s="112"/>
      <c r="M221" s="112"/>
    </row>
    <row r="222" spans="1:13" x14ac:dyDescent="0.3">
      <c r="A222" s="97"/>
      <c r="B222" s="98"/>
      <c r="C222" s="99" t="str">
        <f>IFERROR(VLOOKUP(Tabela12[[#This Row],[Produto]],produtos,3,0),"")</f>
        <v/>
      </c>
      <c r="D222" s="113" t="str">
        <f>IFERROR(Tabela12[[#This Row],[preço unitário]]*Tabela12[[#This Row],[Qtd]],"")</f>
        <v/>
      </c>
      <c r="F222" s="97"/>
      <c r="G222" s="97"/>
      <c r="H222" s="99" t="str">
        <f>IFERROR(VLOOKUP(Tabela12[[#This Row],[Produto]],produtos,5,0),"")</f>
        <v/>
      </c>
      <c r="I222" s="100" t="str">
        <f>IFERROR(Tabela13[[#This Row],[preço unitário]]*Tabela13[[#This Row],[Qtd]],"")</f>
        <v/>
      </c>
      <c r="K222" s="112"/>
      <c r="L222" s="112"/>
      <c r="M222" s="112"/>
    </row>
    <row r="223" spans="1:13" x14ac:dyDescent="0.3">
      <c r="A223" s="97"/>
      <c r="B223" s="98"/>
      <c r="C223" s="99" t="str">
        <f>IFERROR(VLOOKUP(Tabela12[[#This Row],[Produto]],produtos,3,0),"")</f>
        <v/>
      </c>
      <c r="D223" s="113" t="str">
        <f>IFERROR(Tabela12[[#This Row],[preço unitário]]*Tabela12[[#This Row],[Qtd]],"")</f>
        <v/>
      </c>
      <c r="F223" s="97"/>
      <c r="G223" s="97"/>
      <c r="H223" s="99" t="str">
        <f>IFERROR(VLOOKUP(Tabela12[[#This Row],[Produto]],produtos,5,0),"")</f>
        <v/>
      </c>
      <c r="I223" s="100" t="str">
        <f>IFERROR(Tabela13[[#This Row],[preço unitário]]*Tabela13[[#This Row],[Qtd]],"")</f>
        <v/>
      </c>
      <c r="K223" s="112"/>
      <c r="L223" s="112"/>
      <c r="M223" s="112"/>
    </row>
    <row r="224" spans="1:13" x14ac:dyDescent="0.3">
      <c r="A224" s="97"/>
      <c r="B224" s="98"/>
      <c r="C224" s="99" t="str">
        <f>IFERROR(VLOOKUP(Tabela12[[#This Row],[Produto]],produtos,3,0),"")</f>
        <v/>
      </c>
      <c r="D224" s="113" t="str">
        <f>IFERROR(Tabela12[[#This Row],[preço unitário]]*Tabela12[[#This Row],[Qtd]],"")</f>
        <v/>
      </c>
      <c r="F224" s="97"/>
      <c r="G224" s="97"/>
      <c r="H224" s="99" t="str">
        <f>IFERROR(VLOOKUP(Tabela12[[#This Row],[Produto]],produtos,5,0),"")</f>
        <v/>
      </c>
      <c r="I224" s="100" t="str">
        <f>IFERROR(Tabela13[[#This Row],[preço unitário]]*Tabela13[[#This Row],[Qtd]],"")</f>
        <v/>
      </c>
      <c r="K224" s="112"/>
      <c r="L224" s="112"/>
      <c r="M224" s="112"/>
    </row>
    <row r="225" spans="1:13" x14ac:dyDescent="0.3">
      <c r="A225" s="97"/>
      <c r="B225" s="98"/>
      <c r="C225" s="99" t="str">
        <f>IFERROR(VLOOKUP(Tabela12[[#This Row],[Produto]],produtos,3,0),"")</f>
        <v/>
      </c>
      <c r="D225" s="113" t="str">
        <f>IFERROR(Tabela12[[#This Row],[preço unitário]]*Tabela12[[#This Row],[Qtd]],"")</f>
        <v/>
      </c>
      <c r="F225" s="97"/>
      <c r="G225" s="97"/>
      <c r="H225" s="99" t="str">
        <f>IFERROR(VLOOKUP(Tabela12[[#This Row],[Produto]],produtos,5,0),"")</f>
        <v/>
      </c>
      <c r="I225" s="100" t="str">
        <f>IFERROR(Tabela13[[#This Row],[preço unitário]]*Tabela13[[#This Row],[Qtd]],"")</f>
        <v/>
      </c>
      <c r="K225" s="112"/>
      <c r="L225" s="112"/>
      <c r="M225" s="112"/>
    </row>
    <row r="226" spans="1:13" x14ac:dyDescent="0.3">
      <c r="A226" s="97"/>
      <c r="B226" s="98"/>
      <c r="C226" s="99" t="str">
        <f>IFERROR(VLOOKUP(Tabela12[[#This Row],[Produto]],produtos,3,0),"")</f>
        <v/>
      </c>
      <c r="D226" s="113" t="str">
        <f>IFERROR(Tabela12[[#This Row],[preço unitário]]*Tabela12[[#This Row],[Qtd]],"")</f>
        <v/>
      </c>
      <c r="F226" s="97"/>
      <c r="G226" s="97"/>
      <c r="H226" s="99" t="str">
        <f>IFERROR(VLOOKUP(Tabela12[[#This Row],[Produto]],produtos,5,0),"")</f>
        <v/>
      </c>
      <c r="I226" s="100" t="str">
        <f>IFERROR(Tabela13[[#This Row],[preço unitário]]*Tabela13[[#This Row],[Qtd]],"")</f>
        <v/>
      </c>
      <c r="K226" s="112"/>
      <c r="L226" s="112"/>
      <c r="M226" s="112"/>
    </row>
    <row r="227" spans="1:13" x14ac:dyDescent="0.3">
      <c r="A227" s="97"/>
      <c r="B227" s="98"/>
      <c r="C227" s="99" t="str">
        <f>IFERROR(VLOOKUP(Tabela12[[#This Row],[Produto]],produtos,3,0),"")</f>
        <v/>
      </c>
      <c r="D227" s="113" t="str">
        <f>IFERROR(Tabela12[[#This Row],[preço unitário]]*Tabela12[[#This Row],[Qtd]],"")</f>
        <v/>
      </c>
      <c r="F227" s="97"/>
      <c r="G227" s="97"/>
      <c r="H227" s="99" t="str">
        <f>IFERROR(VLOOKUP(Tabela12[[#This Row],[Produto]],produtos,5,0),"")</f>
        <v/>
      </c>
      <c r="I227" s="100" t="str">
        <f>IFERROR(Tabela13[[#This Row],[preço unitário]]*Tabela13[[#This Row],[Qtd]],"")</f>
        <v/>
      </c>
      <c r="K227" s="112"/>
      <c r="L227" s="112"/>
      <c r="M227" s="112"/>
    </row>
    <row r="228" spans="1:13" x14ac:dyDescent="0.3">
      <c r="A228" s="97"/>
      <c r="B228" s="98"/>
      <c r="C228" s="99" t="str">
        <f>IFERROR(VLOOKUP(Tabela12[[#This Row],[Produto]],produtos,3,0),"")</f>
        <v/>
      </c>
      <c r="D228" s="113" t="str">
        <f>IFERROR(Tabela12[[#This Row],[preço unitário]]*Tabela12[[#This Row],[Qtd]],"")</f>
        <v/>
      </c>
      <c r="F228" s="97"/>
      <c r="G228" s="97"/>
      <c r="H228" s="99" t="str">
        <f>IFERROR(VLOOKUP(Tabela12[[#This Row],[Produto]],produtos,5,0),"")</f>
        <v/>
      </c>
      <c r="I228" s="100" t="str">
        <f>IFERROR(Tabela13[[#This Row],[preço unitário]]*Tabela13[[#This Row],[Qtd]],"")</f>
        <v/>
      </c>
      <c r="K228" s="112"/>
      <c r="L228" s="112"/>
      <c r="M228" s="112"/>
    </row>
    <row r="229" spans="1:13" x14ac:dyDescent="0.3">
      <c r="A229" s="97"/>
      <c r="B229" s="98"/>
      <c r="C229" s="99" t="str">
        <f>IFERROR(VLOOKUP(Tabela12[[#This Row],[Produto]],produtos,3,0),"")</f>
        <v/>
      </c>
      <c r="D229" s="113" t="str">
        <f>IFERROR(Tabela12[[#This Row],[preço unitário]]*Tabela12[[#This Row],[Qtd]],"")</f>
        <v/>
      </c>
      <c r="F229" s="97"/>
      <c r="G229" s="97"/>
      <c r="H229" s="99" t="str">
        <f>IFERROR(VLOOKUP(Tabela12[[#This Row],[Produto]],produtos,5,0),"")</f>
        <v/>
      </c>
      <c r="I229" s="100" t="str">
        <f>IFERROR(Tabela13[[#This Row],[preço unitário]]*Tabela13[[#This Row],[Qtd]],"")</f>
        <v/>
      </c>
      <c r="K229" s="112"/>
      <c r="L229" s="112"/>
      <c r="M229" s="112"/>
    </row>
    <row r="230" spans="1:13" x14ac:dyDescent="0.3">
      <c r="A230" s="97"/>
      <c r="B230" s="98"/>
      <c r="C230" s="99" t="str">
        <f>IFERROR(VLOOKUP(Tabela12[[#This Row],[Produto]],produtos,3,0),"")</f>
        <v/>
      </c>
      <c r="D230" s="113" t="str">
        <f>IFERROR(Tabela12[[#This Row],[preço unitário]]*Tabela12[[#This Row],[Qtd]],"")</f>
        <v/>
      </c>
      <c r="F230" s="97"/>
      <c r="G230" s="97"/>
      <c r="H230" s="99" t="str">
        <f>IFERROR(VLOOKUP(Tabela12[[#This Row],[Produto]],produtos,5,0),"")</f>
        <v/>
      </c>
      <c r="I230" s="100" t="str">
        <f>IFERROR(Tabela13[[#This Row],[preço unitário]]*Tabela13[[#This Row],[Qtd]],"")</f>
        <v/>
      </c>
      <c r="K230" s="112"/>
      <c r="L230" s="112"/>
      <c r="M230" s="112"/>
    </row>
    <row r="231" spans="1:13" x14ac:dyDescent="0.3">
      <c r="A231" s="97"/>
      <c r="B231" s="98"/>
      <c r="C231" s="99" t="str">
        <f>IFERROR(VLOOKUP(Tabela12[[#This Row],[Produto]],produtos,3,0),"")</f>
        <v/>
      </c>
      <c r="D231" s="113" t="str">
        <f>IFERROR(Tabela12[[#This Row],[preço unitário]]*Tabela12[[#This Row],[Qtd]],"")</f>
        <v/>
      </c>
      <c r="F231" s="97"/>
      <c r="G231" s="97"/>
      <c r="H231" s="99" t="str">
        <f>IFERROR(VLOOKUP(Tabela12[[#This Row],[Produto]],produtos,5,0),"")</f>
        <v/>
      </c>
      <c r="I231" s="100" t="str">
        <f>IFERROR(Tabela13[[#This Row],[preço unitário]]*Tabela13[[#This Row],[Qtd]],"")</f>
        <v/>
      </c>
      <c r="K231" s="112"/>
      <c r="L231" s="112"/>
      <c r="M231" s="112"/>
    </row>
    <row r="232" spans="1:13" x14ac:dyDescent="0.3">
      <c r="A232" s="97"/>
      <c r="B232" s="98"/>
      <c r="C232" s="99" t="str">
        <f>IFERROR(VLOOKUP(Tabela12[[#This Row],[Produto]],produtos,3,0),"")</f>
        <v/>
      </c>
      <c r="D232" s="113" t="str">
        <f>IFERROR(Tabela12[[#This Row],[preço unitário]]*Tabela12[[#This Row],[Qtd]],"")</f>
        <v/>
      </c>
      <c r="F232" s="97"/>
      <c r="G232" s="97"/>
      <c r="H232" s="99" t="str">
        <f>IFERROR(VLOOKUP(Tabela12[[#This Row],[Produto]],produtos,5,0),"")</f>
        <v/>
      </c>
      <c r="I232" s="100" t="str">
        <f>IFERROR(Tabela13[[#This Row],[preço unitário]]*Tabela13[[#This Row],[Qtd]],"")</f>
        <v/>
      </c>
      <c r="K232" s="112"/>
      <c r="L232" s="112"/>
      <c r="M232" s="112"/>
    </row>
    <row r="233" spans="1:13" x14ac:dyDescent="0.3">
      <c r="A233" s="97"/>
      <c r="B233" s="98"/>
      <c r="C233" s="99" t="str">
        <f>IFERROR(VLOOKUP(Tabela12[[#This Row],[Produto]],produtos,3,0),"")</f>
        <v/>
      </c>
      <c r="D233" s="113" t="str">
        <f>IFERROR(Tabela12[[#This Row],[preço unitário]]*Tabela12[[#This Row],[Qtd]],"")</f>
        <v/>
      </c>
      <c r="F233" s="97"/>
      <c r="G233" s="97"/>
      <c r="H233" s="99" t="str">
        <f>IFERROR(VLOOKUP(Tabela12[[#This Row],[Produto]],produtos,5,0),"")</f>
        <v/>
      </c>
      <c r="I233" s="100" t="str">
        <f>IFERROR(Tabela13[[#This Row],[preço unitário]]*Tabela13[[#This Row],[Qtd]],"")</f>
        <v/>
      </c>
      <c r="K233" s="112"/>
      <c r="L233" s="112"/>
      <c r="M233" s="112"/>
    </row>
    <row r="234" spans="1:13" x14ac:dyDescent="0.3">
      <c r="A234" s="97"/>
      <c r="B234" s="98"/>
      <c r="C234" s="99" t="str">
        <f>IFERROR(VLOOKUP(Tabela12[[#This Row],[Produto]],produtos,3,0),"")</f>
        <v/>
      </c>
      <c r="D234" s="113" t="str">
        <f>IFERROR(Tabela12[[#This Row],[preço unitário]]*Tabela12[[#This Row],[Qtd]],"")</f>
        <v/>
      </c>
      <c r="F234" s="97"/>
      <c r="G234" s="97"/>
      <c r="H234" s="99" t="str">
        <f>IFERROR(VLOOKUP(Tabela12[[#This Row],[Produto]],produtos,5,0),"")</f>
        <v/>
      </c>
      <c r="I234" s="100" t="str">
        <f>IFERROR(Tabela13[[#This Row],[preço unitário]]*Tabela13[[#This Row],[Qtd]],"")</f>
        <v/>
      </c>
      <c r="K234" s="112"/>
      <c r="L234" s="112"/>
      <c r="M234" s="112"/>
    </row>
    <row r="235" spans="1:13" x14ac:dyDescent="0.3">
      <c r="A235" s="97"/>
      <c r="B235" s="98"/>
      <c r="C235" s="99" t="str">
        <f>IFERROR(VLOOKUP(Tabela12[[#This Row],[Produto]],produtos,3,0),"")</f>
        <v/>
      </c>
      <c r="D235" s="113" t="str">
        <f>IFERROR(Tabela12[[#This Row],[preço unitário]]*Tabela12[[#This Row],[Qtd]],"")</f>
        <v/>
      </c>
      <c r="F235" s="97"/>
      <c r="G235" s="97"/>
      <c r="H235" s="99" t="str">
        <f>IFERROR(VLOOKUP(Tabela12[[#This Row],[Produto]],produtos,5,0),"")</f>
        <v/>
      </c>
      <c r="I235" s="100" t="str">
        <f>IFERROR(Tabela13[[#This Row],[preço unitário]]*Tabela13[[#This Row],[Qtd]],"")</f>
        <v/>
      </c>
      <c r="K235" s="112"/>
      <c r="L235" s="112"/>
      <c r="M235" s="112"/>
    </row>
    <row r="236" spans="1:13" x14ac:dyDescent="0.3">
      <c r="A236" s="97"/>
      <c r="B236" s="98"/>
      <c r="C236" s="99" t="str">
        <f>IFERROR(VLOOKUP(Tabela12[[#This Row],[Produto]],produtos,3,0),"")</f>
        <v/>
      </c>
      <c r="D236" s="113" t="str">
        <f>IFERROR(Tabela12[[#This Row],[preço unitário]]*Tabela12[[#This Row],[Qtd]],"")</f>
        <v/>
      </c>
      <c r="F236" s="97"/>
      <c r="G236" s="97"/>
      <c r="H236" s="99" t="str">
        <f>IFERROR(VLOOKUP(Tabela12[[#This Row],[Produto]],produtos,5,0),"")</f>
        <v/>
      </c>
      <c r="I236" s="100" t="str">
        <f>IFERROR(Tabela13[[#This Row],[preço unitário]]*Tabela13[[#This Row],[Qtd]],"")</f>
        <v/>
      </c>
      <c r="K236" s="112"/>
      <c r="L236" s="112"/>
      <c r="M236" s="112"/>
    </row>
    <row r="237" spans="1:13" x14ac:dyDescent="0.3">
      <c r="A237" s="97"/>
      <c r="B237" s="98"/>
      <c r="C237" s="99" t="str">
        <f>IFERROR(VLOOKUP(Tabela12[[#This Row],[Produto]],produtos,3,0),"")</f>
        <v/>
      </c>
      <c r="D237" s="113" t="str">
        <f>IFERROR(Tabela12[[#This Row],[preço unitário]]*Tabela12[[#This Row],[Qtd]],"")</f>
        <v/>
      </c>
      <c r="F237" s="97"/>
      <c r="G237" s="97"/>
      <c r="H237" s="99" t="str">
        <f>IFERROR(VLOOKUP(Tabela12[[#This Row],[Produto]],produtos,5,0),"")</f>
        <v/>
      </c>
      <c r="I237" s="100" t="str">
        <f>IFERROR(Tabela13[[#This Row],[preço unitário]]*Tabela13[[#This Row],[Qtd]],"")</f>
        <v/>
      </c>
      <c r="K237" s="112"/>
      <c r="L237" s="112"/>
      <c r="M237" s="112"/>
    </row>
    <row r="238" spans="1:13" x14ac:dyDescent="0.3">
      <c r="A238" s="97"/>
      <c r="B238" s="98"/>
      <c r="C238" s="99" t="str">
        <f>IFERROR(VLOOKUP(Tabela12[[#This Row],[Produto]],produtos,3,0),"")</f>
        <v/>
      </c>
      <c r="D238" s="113" t="str">
        <f>IFERROR(Tabela12[[#This Row],[preço unitário]]*Tabela12[[#This Row],[Qtd]],"")</f>
        <v/>
      </c>
      <c r="F238" s="97"/>
      <c r="G238" s="97"/>
      <c r="H238" s="99" t="str">
        <f>IFERROR(VLOOKUP(Tabela12[[#This Row],[Produto]],produtos,5,0),"")</f>
        <v/>
      </c>
      <c r="I238" s="100" t="str">
        <f>IFERROR(Tabela13[[#This Row],[preço unitário]]*Tabela13[[#This Row],[Qtd]],"")</f>
        <v/>
      </c>
      <c r="K238" s="112"/>
      <c r="L238" s="112"/>
      <c r="M238" s="112"/>
    </row>
    <row r="239" spans="1:13" x14ac:dyDescent="0.3">
      <c r="A239" s="97"/>
      <c r="B239" s="98"/>
      <c r="C239" s="99" t="str">
        <f>IFERROR(VLOOKUP(Tabela12[[#This Row],[Produto]],produtos,3,0),"")</f>
        <v/>
      </c>
      <c r="D239" s="113" t="str">
        <f>IFERROR(Tabela12[[#This Row],[preço unitário]]*Tabela12[[#This Row],[Qtd]],"")</f>
        <v/>
      </c>
      <c r="F239" s="97"/>
      <c r="G239" s="97"/>
      <c r="H239" s="99" t="str">
        <f>IFERROR(VLOOKUP(Tabela12[[#This Row],[Produto]],produtos,5,0),"")</f>
        <v/>
      </c>
      <c r="I239" s="100" t="str">
        <f>IFERROR(Tabela13[[#This Row],[preço unitário]]*Tabela13[[#This Row],[Qtd]],"")</f>
        <v/>
      </c>
      <c r="K239" s="112"/>
      <c r="L239" s="112"/>
      <c r="M239" s="112"/>
    </row>
    <row r="240" spans="1:13" x14ac:dyDescent="0.3">
      <c r="A240" s="97"/>
      <c r="B240" s="98"/>
      <c r="C240" s="99" t="str">
        <f>IFERROR(VLOOKUP(Tabela12[[#This Row],[Produto]],produtos,3,0),"")</f>
        <v/>
      </c>
      <c r="D240" s="113" t="str">
        <f>IFERROR(Tabela12[[#This Row],[preço unitário]]*Tabela12[[#This Row],[Qtd]],"")</f>
        <v/>
      </c>
      <c r="F240" s="97"/>
      <c r="G240" s="97"/>
      <c r="H240" s="99" t="str">
        <f>IFERROR(VLOOKUP(Tabela12[[#This Row],[Produto]],produtos,5,0),"")</f>
        <v/>
      </c>
      <c r="I240" s="100" t="str">
        <f>IFERROR(Tabela13[[#This Row],[preço unitário]]*Tabela13[[#This Row],[Qtd]],"")</f>
        <v/>
      </c>
      <c r="K240" s="112"/>
      <c r="L240" s="112"/>
      <c r="M240" s="112"/>
    </row>
    <row r="241" spans="1:13" x14ac:dyDescent="0.3">
      <c r="A241" s="97"/>
      <c r="B241" s="98"/>
      <c r="C241" s="99" t="str">
        <f>IFERROR(VLOOKUP(Tabela12[[#This Row],[Produto]],produtos,3,0),"")</f>
        <v/>
      </c>
      <c r="D241" s="113" t="str">
        <f>IFERROR(Tabela12[[#This Row],[preço unitário]]*Tabela12[[#This Row],[Qtd]],"")</f>
        <v/>
      </c>
      <c r="F241" s="97"/>
      <c r="G241" s="97"/>
      <c r="H241" s="99" t="str">
        <f>IFERROR(VLOOKUP(Tabela12[[#This Row],[Produto]],produtos,5,0),"")</f>
        <v/>
      </c>
      <c r="I241" s="100" t="str">
        <f>IFERROR(Tabela13[[#This Row],[preço unitário]]*Tabela13[[#This Row],[Qtd]],"")</f>
        <v/>
      </c>
      <c r="K241" s="112"/>
      <c r="L241" s="112"/>
      <c r="M241" s="112"/>
    </row>
    <row r="242" spans="1:13" x14ac:dyDescent="0.3">
      <c r="A242" s="97"/>
      <c r="B242" s="98"/>
      <c r="C242" s="99" t="str">
        <f>IFERROR(VLOOKUP(Tabela12[[#This Row],[Produto]],produtos,3,0),"")</f>
        <v/>
      </c>
      <c r="D242" s="113" t="str">
        <f>IFERROR(Tabela12[[#This Row],[preço unitário]]*Tabela12[[#This Row],[Qtd]],"")</f>
        <v/>
      </c>
      <c r="F242" s="97"/>
      <c r="G242" s="97"/>
      <c r="H242" s="99" t="str">
        <f>IFERROR(VLOOKUP(Tabela12[[#This Row],[Produto]],produtos,5,0),"")</f>
        <v/>
      </c>
      <c r="I242" s="100" t="str">
        <f>IFERROR(Tabela13[[#This Row],[preço unitário]]*Tabela13[[#This Row],[Qtd]],"")</f>
        <v/>
      </c>
      <c r="K242" s="112"/>
      <c r="L242" s="112"/>
      <c r="M242" s="112"/>
    </row>
    <row r="243" spans="1:13" x14ac:dyDescent="0.3">
      <c r="A243" s="97"/>
      <c r="B243" s="98"/>
      <c r="C243" s="99" t="str">
        <f>IFERROR(VLOOKUP(Tabela12[[#This Row],[Produto]],produtos,3,0),"")</f>
        <v/>
      </c>
      <c r="D243" s="113" t="str">
        <f>IFERROR(Tabela12[[#This Row],[preço unitário]]*Tabela12[[#This Row],[Qtd]],"")</f>
        <v/>
      </c>
      <c r="F243" s="97"/>
      <c r="G243" s="97"/>
      <c r="H243" s="99" t="str">
        <f>IFERROR(VLOOKUP(Tabela12[[#This Row],[Produto]],produtos,5,0),"")</f>
        <v/>
      </c>
      <c r="I243" s="100" t="str">
        <f>IFERROR(Tabela13[[#This Row],[preço unitário]]*Tabela13[[#This Row],[Qtd]],"")</f>
        <v/>
      </c>
      <c r="K243" s="112"/>
      <c r="L243" s="112"/>
      <c r="M243" s="112"/>
    </row>
    <row r="244" spans="1:13" x14ac:dyDescent="0.3">
      <c r="A244" s="97"/>
      <c r="B244" s="98"/>
      <c r="C244" s="99" t="str">
        <f>IFERROR(VLOOKUP(Tabela12[[#This Row],[Produto]],produtos,3,0),"")</f>
        <v/>
      </c>
      <c r="D244" s="113" t="str">
        <f>IFERROR(Tabela12[[#This Row],[preço unitário]]*Tabela12[[#This Row],[Qtd]],"")</f>
        <v/>
      </c>
      <c r="F244" s="97"/>
      <c r="G244" s="97"/>
      <c r="H244" s="99" t="str">
        <f>IFERROR(VLOOKUP(Tabela12[[#This Row],[Produto]],produtos,5,0),"")</f>
        <v/>
      </c>
      <c r="I244" s="100" t="str">
        <f>IFERROR(Tabela13[[#This Row],[preço unitário]]*Tabela13[[#This Row],[Qtd]],"")</f>
        <v/>
      </c>
      <c r="K244" s="112"/>
      <c r="L244" s="112"/>
      <c r="M244" s="112"/>
    </row>
    <row r="245" spans="1:13" x14ac:dyDescent="0.3">
      <c r="A245" s="97"/>
      <c r="B245" s="98"/>
      <c r="C245" s="99" t="str">
        <f>IFERROR(VLOOKUP(Tabela12[[#This Row],[Produto]],produtos,3,0),"")</f>
        <v/>
      </c>
      <c r="D245" s="113" t="str">
        <f>IFERROR(Tabela12[[#This Row],[preço unitário]]*Tabela12[[#This Row],[Qtd]],"")</f>
        <v/>
      </c>
      <c r="F245" s="97"/>
      <c r="G245" s="97"/>
      <c r="H245" s="99" t="str">
        <f>IFERROR(VLOOKUP(Tabela12[[#This Row],[Produto]],produtos,5,0),"")</f>
        <v/>
      </c>
      <c r="I245" s="100" t="str">
        <f>IFERROR(Tabela13[[#This Row],[preço unitário]]*Tabela13[[#This Row],[Qtd]],"")</f>
        <v/>
      </c>
      <c r="K245" s="112"/>
      <c r="L245" s="112"/>
      <c r="M245" s="112"/>
    </row>
    <row r="246" spans="1:13" x14ac:dyDescent="0.3">
      <c r="A246" s="97"/>
      <c r="B246" s="98"/>
      <c r="C246" s="99" t="str">
        <f>IFERROR(VLOOKUP(Tabela12[[#This Row],[Produto]],produtos,3,0),"")</f>
        <v/>
      </c>
      <c r="D246" s="113" t="str">
        <f>IFERROR(Tabela12[[#This Row],[preço unitário]]*Tabela12[[#This Row],[Qtd]],"")</f>
        <v/>
      </c>
      <c r="F246" s="97"/>
      <c r="G246" s="97"/>
      <c r="H246" s="99" t="str">
        <f>IFERROR(VLOOKUP(Tabela12[[#This Row],[Produto]],produtos,5,0),"")</f>
        <v/>
      </c>
      <c r="I246" s="100" t="str">
        <f>IFERROR(Tabela13[[#This Row],[preço unitário]]*Tabela13[[#This Row],[Qtd]],"")</f>
        <v/>
      </c>
      <c r="K246" s="112"/>
      <c r="L246" s="112"/>
      <c r="M246" s="112"/>
    </row>
    <row r="247" spans="1:13" x14ac:dyDescent="0.3">
      <c r="A247" s="97"/>
      <c r="B247" s="98"/>
      <c r="C247" s="99" t="str">
        <f>IFERROR(VLOOKUP(Tabela12[[#This Row],[Produto]],produtos,3,0),"")</f>
        <v/>
      </c>
      <c r="D247" s="113" t="str">
        <f>IFERROR(Tabela12[[#This Row],[preço unitário]]*Tabela12[[#This Row],[Qtd]],"")</f>
        <v/>
      </c>
      <c r="F247" s="97"/>
      <c r="G247" s="97"/>
      <c r="H247" s="99" t="str">
        <f>IFERROR(VLOOKUP(Tabela12[[#This Row],[Produto]],produtos,5,0),"")</f>
        <v/>
      </c>
      <c r="I247" s="100" t="str">
        <f>IFERROR(Tabela13[[#This Row],[preço unitário]]*Tabela13[[#This Row],[Qtd]],"")</f>
        <v/>
      </c>
      <c r="K247" s="112"/>
      <c r="L247" s="112"/>
      <c r="M247" s="112"/>
    </row>
    <row r="248" spans="1:13" x14ac:dyDescent="0.3">
      <c r="A248" s="97"/>
      <c r="B248" s="98"/>
      <c r="C248" s="99" t="str">
        <f>IFERROR(VLOOKUP(Tabela12[[#This Row],[Produto]],produtos,3,0),"")</f>
        <v/>
      </c>
      <c r="D248" s="113" t="str">
        <f>IFERROR(Tabela12[[#This Row],[preço unitário]]*Tabela12[[#This Row],[Qtd]],"")</f>
        <v/>
      </c>
      <c r="F248" s="97"/>
      <c r="G248" s="97"/>
      <c r="H248" s="99" t="str">
        <f>IFERROR(VLOOKUP(Tabela12[[#This Row],[Produto]],produtos,5,0),"")</f>
        <v/>
      </c>
      <c r="I248" s="100" t="str">
        <f>IFERROR(Tabela13[[#This Row],[preço unitário]]*Tabela13[[#This Row],[Qtd]],"")</f>
        <v/>
      </c>
      <c r="K248" s="112"/>
      <c r="L248" s="112"/>
      <c r="M248" s="112"/>
    </row>
    <row r="249" spans="1:13" x14ac:dyDescent="0.3">
      <c r="A249" s="97"/>
      <c r="B249" s="98"/>
      <c r="C249" s="99" t="str">
        <f>IFERROR(VLOOKUP(Tabela12[[#This Row],[Produto]],produtos,3,0),"")</f>
        <v/>
      </c>
      <c r="D249" s="113" t="str">
        <f>IFERROR(Tabela12[[#This Row],[preço unitário]]*Tabela12[[#This Row],[Qtd]],"")</f>
        <v/>
      </c>
      <c r="F249" s="97"/>
      <c r="G249" s="97"/>
      <c r="H249" s="99" t="str">
        <f>IFERROR(VLOOKUP(Tabela12[[#This Row],[Produto]],produtos,5,0),"")</f>
        <v/>
      </c>
      <c r="I249" s="100" t="str">
        <f>IFERROR(Tabela13[[#This Row],[preço unitário]]*Tabela13[[#This Row],[Qtd]],"")</f>
        <v/>
      </c>
      <c r="K249" s="112"/>
      <c r="L249" s="112"/>
      <c r="M249" s="112"/>
    </row>
    <row r="250" spans="1:13" x14ac:dyDescent="0.3">
      <c r="A250" s="97"/>
      <c r="B250" s="98"/>
      <c r="C250" s="99" t="str">
        <f>IFERROR(VLOOKUP(Tabela12[[#This Row],[Produto]],produtos,3,0),"")</f>
        <v/>
      </c>
      <c r="D250" s="113" t="str">
        <f>IFERROR(Tabela12[[#This Row],[preço unitário]]*Tabela12[[#This Row],[Qtd]],"")</f>
        <v/>
      </c>
      <c r="F250" s="97"/>
      <c r="G250" s="97"/>
      <c r="H250" s="99" t="str">
        <f>IFERROR(VLOOKUP(Tabela12[[#This Row],[Produto]],produtos,5,0),"")</f>
        <v/>
      </c>
      <c r="I250" s="100" t="str">
        <f>IFERROR(Tabela13[[#This Row],[preço unitário]]*Tabela13[[#This Row],[Qtd]],"")</f>
        <v/>
      </c>
      <c r="K250" s="112"/>
      <c r="L250" s="112"/>
      <c r="M250" s="112"/>
    </row>
    <row r="251" spans="1:13" x14ac:dyDescent="0.3">
      <c r="A251" s="97"/>
      <c r="B251" s="98"/>
      <c r="C251" s="99" t="str">
        <f>IFERROR(VLOOKUP(Tabela12[[#This Row],[Produto]],produtos,3,0),"")</f>
        <v/>
      </c>
      <c r="D251" s="113" t="str">
        <f>IFERROR(Tabela12[[#This Row],[preço unitário]]*Tabela12[[#This Row],[Qtd]],"")</f>
        <v/>
      </c>
      <c r="F251" s="97"/>
      <c r="G251" s="97"/>
      <c r="H251" s="99" t="str">
        <f>IFERROR(VLOOKUP(Tabela12[[#This Row],[Produto]],produtos,5,0),"")</f>
        <v/>
      </c>
      <c r="I251" s="100" t="str">
        <f>IFERROR(Tabela13[[#This Row],[preço unitário]]*Tabela13[[#This Row],[Qtd]],"")</f>
        <v/>
      </c>
      <c r="K251" s="112"/>
      <c r="L251" s="112"/>
      <c r="M251" s="112"/>
    </row>
    <row r="252" spans="1:13" x14ac:dyDescent="0.3">
      <c r="A252" s="97"/>
      <c r="B252" s="98"/>
      <c r="C252" s="99" t="str">
        <f>IFERROR(VLOOKUP(Tabela12[[#This Row],[Produto]],produtos,3,0),"")</f>
        <v/>
      </c>
      <c r="D252" s="113" t="str">
        <f>IFERROR(Tabela12[[#This Row],[preço unitário]]*Tabela12[[#This Row],[Qtd]],"")</f>
        <v/>
      </c>
      <c r="F252" s="97"/>
      <c r="G252" s="97"/>
      <c r="H252" s="99" t="str">
        <f>IFERROR(VLOOKUP(Tabela12[[#This Row],[Produto]],produtos,5,0),"")</f>
        <v/>
      </c>
      <c r="I252" s="100" t="str">
        <f>IFERROR(Tabela13[[#This Row],[preço unitário]]*Tabela13[[#This Row],[Qtd]],"")</f>
        <v/>
      </c>
      <c r="K252" s="112"/>
      <c r="L252" s="112"/>
      <c r="M252" s="112"/>
    </row>
    <row r="253" spans="1:13" x14ac:dyDescent="0.3">
      <c r="A253" s="97"/>
      <c r="B253" s="98"/>
      <c r="C253" s="99" t="str">
        <f>IFERROR(VLOOKUP(Tabela12[[#This Row],[Produto]],produtos,3,0),"")</f>
        <v/>
      </c>
      <c r="D253" s="113" t="str">
        <f>IFERROR(Tabela12[[#This Row],[preço unitário]]*Tabela12[[#This Row],[Qtd]],"")</f>
        <v/>
      </c>
      <c r="F253" s="97"/>
      <c r="G253" s="97"/>
      <c r="H253" s="99" t="str">
        <f>IFERROR(VLOOKUP(Tabela12[[#This Row],[Produto]],produtos,5,0),"")</f>
        <v/>
      </c>
      <c r="I253" s="100" t="str">
        <f>IFERROR(Tabela13[[#This Row],[preço unitário]]*Tabela13[[#This Row],[Qtd]],"")</f>
        <v/>
      </c>
      <c r="K253" s="112"/>
      <c r="L253" s="112"/>
      <c r="M253" s="112"/>
    </row>
    <row r="254" spans="1:13" x14ac:dyDescent="0.3">
      <c r="A254" s="97"/>
      <c r="B254" s="98"/>
      <c r="C254" s="99" t="str">
        <f>IFERROR(VLOOKUP(Tabela12[[#This Row],[Produto]],produtos,3,0),"")</f>
        <v/>
      </c>
      <c r="D254" s="113" t="str">
        <f>IFERROR(Tabela12[[#This Row],[preço unitário]]*Tabela12[[#This Row],[Qtd]],"")</f>
        <v/>
      </c>
      <c r="F254" s="97"/>
      <c r="G254" s="97"/>
      <c r="H254" s="99" t="str">
        <f>IFERROR(VLOOKUP(Tabela12[[#This Row],[Produto]],produtos,5,0),"")</f>
        <v/>
      </c>
      <c r="I254" s="100" t="str">
        <f>IFERROR(Tabela13[[#This Row],[preço unitário]]*Tabela13[[#This Row],[Qtd]],"")</f>
        <v/>
      </c>
      <c r="K254" s="112"/>
      <c r="L254" s="112"/>
      <c r="M254" s="112"/>
    </row>
    <row r="255" spans="1:13" x14ac:dyDescent="0.3">
      <c r="A255" s="97"/>
      <c r="B255" s="98"/>
      <c r="C255" s="99" t="str">
        <f>IFERROR(VLOOKUP(Tabela12[[#This Row],[Produto]],produtos,3,0),"")</f>
        <v/>
      </c>
      <c r="D255" s="113" t="str">
        <f>IFERROR(Tabela12[[#This Row],[preço unitário]]*Tabela12[[#This Row],[Qtd]],"")</f>
        <v/>
      </c>
      <c r="F255" s="97"/>
      <c r="G255" s="97"/>
      <c r="H255" s="99" t="str">
        <f>IFERROR(VLOOKUP(Tabela12[[#This Row],[Produto]],produtos,5,0),"")</f>
        <v/>
      </c>
      <c r="I255" s="100" t="str">
        <f>IFERROR(Tabela13[[#This Row],[preço unitário]]*Tabela13[[#This Row],[Qtd]],"")</f>
        <v/>
      </c>
      <c r="K255" s="112"/>
      <c r="L255" s="112"/>
      <c r="M255" s="112"/>
    </row>
    <row r="256" spans="1:13" x14ac:dyDescent="0.3">
      <c r="A256" s="97"/>
      <c r="B256" s="98"/>
      <c r="C256" s="99" t="str">
        <f>IFERROR(VLOOKUP(Tabela12[[#This Row],[Produto]],produtos,3,0),"")</f>
        <v/>
      </c>
      <c r="D256" s="113" t="str">
        <f>IFERROR(Tabela12[[#This Row],[preço unitário]]*Tabela12[[#This Row],[Qtd]],"")</f>
        <v/>
      </c>
      <c r="F256" s="97"/>
      <c r="G256" s="97"/>
      <c r="H256" s="99" t="str">
        <f>IFERROR(VLOOKUP(Tabela12[[#This Row],[Produto]],produtos,5,0),"")</f>
        <v/>
      </c>
      <c r="I256" s="100" t="str">
        <f>IFERROR(Tabela13[[#This Row],[preço unitário]]*Tabela13[[#This Row],[Qtd]],"")</f>
        <v/>
      </c>
      <c r="K256" s="112"/>
      <c r="L256" s="112"/>
      <c r="M256" s="112"/>
    </row>
    <row r="257" spans="1:13" x14ac:dyDescent="0.3">
      <c r="A257" s="97"/>
      <c r="B257" s="98"/>
      <c r="C257" s="99" t="str">
        <f>IFERROR(VLOOKUP(Tabela12[[#This Row],[Produto]],produtos,3,0),"")</f>
        <v/>
      </c>
      <c r="D257" s="113" t="str">
        <f>IFERROR(Tabela12[[#This Row],[preço unitário]]*Tabela12[[#This Row],[Qtd]],"")</f>
        <v/>
      </c>
      <c r="F257" s="97"/>
      <c r="G257" s="97"/>
      <c r="H257" s="99" t="str">
        <f>IFERROR(VLOOKUP(Tabela12[[#This Row],[Produto]],produtos,5,0),"")</f>
        <v/>
      </c>
      <c r="I257" s="100" t="str">
        <f>IFERROR(Tabela13[[#This Row],[preço unitário]]*Tabela13[[#This Row],[Qtd]],"")</f>
        <v/>
      </c>
      <c r="K257" s="112"/>
      <c r="L257" s="112"/>
      <c r="M257" s="112"/>
    </row>
    <row r="258" spans="1:13" x14ac:dyDescent="0.3">
      <c r="A258" s="97"/>
      <c r="B258" s="98"/>
      <c r="C258" s="99" t="str">
        <f>IFERROR(VLOOKUP(Tabela12[[#This Row],[Produto]],produtos,3,0),"")</f>
        <v/>
      </c>
      <c r="D258" s="113" t="str">
        <f>IFERROR(Tabela12[[#This Row],[preço unitário]]*Tabela12[[#This Row],[Qtd]],"")</f>
        <v/>
      </c>
      <c r="F258" s="97"/>
      <c r="G258" s="97"/>
      <c r="H258" s="99" t="str">
        <f>IFERROR(VLOOKUP(Tabela12[[#This Row],[Produto]],produtos,5,0),"")</f>
        <v/>
      </c>
      <c r="I258" s="100" t="str">
        <f>IFERROR(Tabela13[[#This Row],[preço unitário]]*Tabela13[[#This Row],[Qtd]],"")</f>
        <v/>
      </c>
      <c r="K258" s="112"/>
      <c r="L258" s="112"/>
      <c r="M258" s="112"/>
    </row>
    <row r="259" spans="1:13" x14ac:dyDescent="0.3">
      <c r="A259" s="97"/>
      <c r="B259" s="98"/>
      <c r="C259" s="99" t="str">
        <f>IFERROR(VLOOKUP(Tabela12[[#This Row],[Produto]],produtos,3,0),"")</f>
        <v/>
      </c>
      <c r="D259" s="113" t="str">
        <f>IFERROR(Tabela12[[#This Row],[preço unitário]]*Tabela12[[#This Row],[Qtd]],"")</f>
        <v/>
      </c>
      <c r="F259" s="97"/>
      <c r="G259" s="97"/>
      <c r="H259" s="99" t="str">
        <f>IFERROR(VLOOKUP(Tabela12[[#This Row],[Produto]],produtos,5,0),"")</f>
        <v/>
      </c>
      <c r="I259" s="100" t="str">
        <f>IFERROR(Tabela13[[#This Row],[preço unitário]]*Tabela13[[#This Row],[Qtd]],"")</f>
        <v/>
      </c>
      <c r="K259" s="112"/>
      <c r="L259" s="112"/>
      <c r="M259" s="112"/>
    </row>
    <row r="260" spans="1:13" x14ac:dyDescent="0.3">
      <c r="A260" s="97"/>
      <c r="B260" s="98"/>
      <c r="C260" s="99" t="str">
        <f>IFERROR(VLOOKUP(Tabela12[[#This Row],[Produto]],produtos,3,0),"")</f>
        <v/>
      </c>
      <c r="D260" s="113" t="str">
        <f>IFERROR(Tabela12[[#This Row],[preço unitário]]*Tabela12[[#This Row],[Qtd]],"")</f>
        <v/>
      </c>
      <c r="F260" s="97"/>
      <c r="G260" s="97"/>
      <c r="H260" s="99" t="str">
        <f>IFERROR(VLOOKUP(Tabela12[[#This Row],[Produto]],produtos,5,0),"")</f>
        <v/>
      </c>
      <c r="I260" s="100" t="str">
        <f>IFERROR(Tabela13[[#This Row],[preço unitário]]*Tabela13[[#This Row],[Qtd]],"")</f>
        <v/>
      </c>
      <c r="K260" s="112"/>
      <c r="L260" s="112"/>
      <c r="M260" s="112"/>
    </row>
    <row r="261" spans="1:13" x14ac:dyDescent="0.3">
      <c r="A261" s="97"/>
      <c r="B261" s="98"/>
      <c r="C261" s="99" t="str">
        <f>IFERROR(VLOOKUP(Tabela12[[#This Row],[Produto]],produtos,3,0),"")</f>
        <v/>
      </c>
      <c r="D261" s="113" t="str">
        <f>IFERROR(Tabela12[[#This Row],[preço unitário]]*Tabela12[[#This Row],[Qtd]],"")</f>
        <v/>
      </c>
      <c r="F261" s="97"/>
      <c r="G261" s="97"/>
      <c r="H261" s="99" t="str">
        <f>IFERROR(VLOOKUP(Tabela12[[#This Row],[Produto]],produtos,5,0),"")</f>
        <v/>
      </c>
      <c r="I261" s="100" t="str">
        <f>IFERROR(Tabela13[[#This Row],[preço unitário]]*Tabela13[[#This Row],[Qtd]],"")</f>
        <v/>
      </c>
      <c r="K261" s="112"/>
      <c r="L261" s="112"/>
      <c r="M261" s="112"/>
    </row>
    <row r="262" spans="1:13" x14ac:dyDescent="0.3">
      <c r="A262" s="97"/>
      <c r="B262" s="98"/>
      <c r="C262" s="99" t="str">
        <f>IFERROR(VLOOKUP(Tabela12[[#This Row],[Produto]],produtos,3,0),"")</f>
        <v/>
      </c>
      <c r="D262" s="113" t="str">
        <f>IFERROR(Tabela12[[#This Row],[preço unitário]]*Tabela12[[#This Row],[Qtd]],"")</f>
        <v/>
      </c>
      <c r="F262" s="97"/>
      <c r="G262" s="97"/>
      <c r="H262" s="99" t="str">
        <f>IFERROR(VLOOKUP(Tabela12[[#This Row],[Produto]],produtos,5,0),"")</f>
        <v/>
      </c>
      <c r="I262" s="100" t="str">
        <f>IFERROR(Tabela13[[#This Row],[preço unitário]]*Tabela13[[#This Row],[Qtd]],"")</f>
        <v/>
      </c>
      <c r="K262" s="112"/>
      <c r="L262" s="112"/>
      <c r="M262" s="112"/>
    </row>
    <row r="263" spans="1:13" x14ac:dyDescent="0.3">
      <c r="A263" s="97"/>
      <c r="B263" s="98"/>
      <c r="C263" s="99" t="str">
        <f>IFERROR(VLOOKUP(Tabela12[[#This Row],[Produto]],produtos,3,0),"")</f>
        <v/>
      </c>
      <c r="D263" s="113" t="str">
        <f>IFERROR(Tabela12[[#This Row],[preço unitário]]*Tabela12[[#This Row],[Qtd]],"")</f>
        <v/>
      </c>
      <c r="F263" s="97"/>
      <c r="G263" s="97"/>
      <c r="H263" s="99" t="str">
        <f>IFERROR(VLOOKUP(Tabela12[[#This Row],[Produto]],produtos,5,0),"")</f>
        <v/>
      </c>
      <c r="I263" s="100" t="str">
        <f>IFERROR(Tabela13[[#This Row],[preço unitário]]*Tabela13[[#This Row],[Qtd]],"")</f>
        <v/>
      </c>
      <c r="K263" s="112"/>
      <c r="L263" s="112"/>
      <c r="M263" s="112"/>
    </row>
    <row r="264" spans="1:13" x14ac:dyDescent="0.3">
      <c r="A264" s="97"/>
      <c r="B264" s="98"/>
      <c r="C264" s="99" t="str">
        <f>IFERROR(VLOOKUP(Tabela12[[#This Row],[Produto]],produtos,3,0),"")</f>
        <v/>
      </c>
      <c r="D264" s="113" t="str">
        <f>IFERROR(Tabela12[[#This Row],[preço unitário]]*Tabela12[[#This Row],[Qtd]],"")</f>
        <v/>
      </c>
      <c r="F264" s="97"/>
      <c r="G264" s="97"/>
      <c r="H264" s="99" t="str">
        <f>IFERROR(VLOOKUP(Tabela12[[#This Row],[Produto]],produtos,5,0),"")</f>
        <v/>
      </c>
      <c r="I264" s="100" t="str">
        <f>IFERROR(Tabela13[[#This Row],[preço unitário]]*Tabela13[[#This Row],[Qtd]],"")</f>
        <v/>
      </c>
      <c r="K264" s="112"/>
      <c r="L264" s="112"/>
      <c r="M264" s="112"/>
    </row>
    <row r="265" spans="1:13" x14ac:dyDescent="0.3">
      <c r="A265" s="97"/>
      <c r="B265" s="98"/>
      <c r="C265" s="99" t="str">
        <f>IFERROR(VLOOKUP(Tabela12[[#This Row],[Produto]],produtos,3,0),"")</f>
        <v/>
      </c>
      <c r="D265" s="113" t="str">
        <f>IFERROR(Tabela12[[#This Row],[preço unitário]]*Tabela12[[#This Row],[Qtd]],"")</f>
        <v/>
      </c>
      <c r="F265" s="97"/>
      <c r="G265" s="97"/>
      <c r="H265" s="99" t="str">
        <f>IFERROR(VLOOKUP(Tabela12[[#This Row],[Produto]],produtos,5,0),"")</f>
        <v/>
      </c>
      <c r="I265" s="100" t="str">
        <f>IFERROR(Tabela13[[#This Row],[preço unitário]]*Tabela13[[#This Row],[Qtd]],"")</f>
        <v/>
      </c>
      <c r="K265" s="112"/>
      <c r="L265" s="112"/>
      <c r="M265" s="112"/>
    </row>
    <row r="266" spans="1:13" x14ac:dyDescent="0.3">
      <c r="A266" s="97"/>
      <c r="B266" s="98"/>
      <c r="C266" s="99" t="str">
        <f>IFERROR(VLOOKUP(Tabela12[[#This Row],[Produto]],produtos,3,0),"")</f>
        <v/>
      </c>
      <c r="D266" s="113" t="str">
        <f>IFERROR(Tabela12[[#This Row],[preço unitário]]*Tabela12[[#This Row],[Qtd]],"")</f>
        <v/>
      </c>
      <c r="F266" s="97"/>
      <c r="G266" s="97"/>
      <c r="H266" s="99" t="str">
        <f>IFERROR(VLOOKUP(Tabela12[[#This Row],[Produto]],produtos,5,0),"")</f>
        <v/>
      </c>
      <c r="I266" s="100" t="str">
        <f>IFERROR(Tabela13[[#This Row],[preço unitário]]*Tabela13[[#This Row],[Qtd]],"")</f>
        <v/>
      </c>
      <c r="K266" s="112"/>
      <c r="L266" s="112"/>
      <c r="M266" s="112"/>
    </row>
    <row r="267" spans="1:13" x14ac:dyDescent="0.3">
      <c r="A267" s="97"/>
      <c r="B267" s="98"/>
      <c r="C267" s="99" t="str">
        <f>IFERROR(VLOOKUP(Tabela12[[#This Row],[Produto]],produtos,3,0),"")</f>
        <v/>
      </c>
      <c r="D267" s="113" t="str">
        <f>IFERROR(Tabela12[[#This Row],[preço unitário]]*Tabela12[[#This Row],[Qtd]],"")</f>
        <v/>
      </c>
      <c r="F267" s="97"/>
      <c r="G267" s="97"/>
      <c r="H267" s="99" t="str">
        <f>IFERROR(VLOOKUP(Tabela12[[#This Row],[Produto]],produtos,5,0),"")</f>
        <v/>
      </c>
      <c r="I267" s="100" t="str">
        <f>IFERROR(Tabela13[[#This Row],[preço unitário]]*Tabela13[[#This Row],[Qtd]],"")</f>
        <v/>
      </c>
      <c r="K267" s="112"/>
      <c r="L267" s="112"/>
      <c r="M267" s="112"/>
    </row>
    <row r="268" spans="1:13" x14ac:dyDescent="0.3">
      <c r="A268" s="97"/>
      <c r="B268" s="98"/>
      <c r="C268" s="99" t="str">
        <f>IFERROR(VLOOKUP(Tabela12[[#This Row],[Produto]],produtos,3,0),"")</f>
        <v/>
      </c>
      <c r="D268" s="113" t="str">
        <f>IFERROR(Tabela12[[#This Row],[preço unitário]]*Tabela12[[#This Row],[Qtd]],"")</f>
        <v/>
      </c>
      <c r="F268" s="97"/>
      <c r="G268" s="97"/>
      <c r="H268" s="99" t="str">
        <f>IFERROR(VLOOKUP(Tabela12[[#This Row],[Produto]],produtos,5,0),"")</f>
        <v/>
      </c>
      <c r="I268" s="100" t="str">
        <f>IFERROR(Tabela13[[#This Row],[preço unitário]]*Tabela13[[#This Row],[Qtd]],"")</f>
        <v/>
      </c>
      <c r="K268" s="112"/>
      <c r="L268" s="112"/>
      <c r="M268" s="112"/>
    </row>
    <row r="269" spans="1:13" x14ac:dyDescent="0.3">
      <c r="A269" s="97"/>
      <c r="B269" s="98"/>
      <c r="C269" s="99" t="str">
        <f>IFERROR(VLOOKUP(Tabela12[[#This Row],[Produto]],produtos,3,0),"")</f>
        <v/>
      </c>
      <c r="D269" s="113" t="str">
        <f>IFERROR(Tabela12[[#This Row],[preço unitário]]*Tabela12[[#This Row],[Qtd]],"")</f>
        <v/>
      </c>
      <c r="F269" s="97"/>
      <c r="G269" s="97"/>
      <c r="H269" s="99" t="str">
        <f>IFERROR(VLOOKUP(Tabela12[[#This Row],[Produto]],produtos,5,0),"")</f>
        <v/>
      </c>
      <c r="I269" s="100" t="str">
        <f>IFERROR(Tabela13[[#This Row],[preço unitário]]*Tabela13[[#This Row],[Qtd]],"")</f>
        <v/>
      </c>
      <c r="K269" s="112"/>
      <c r="L269" s="112"/>
      <c r="M269" s="112"/>
    </row>
    <row r="270" spans="1:13" x14ac:dyDescent="0.3">
      <c r="A270" s="97"/>
      <c r="B270" s="98"/>
      <c r="C270" s="99" t="str">
        <f>IFERROR(VLOOKUP(Tabela12[[#This Row],[Produto]],produtos,3,0),"")</f>
        <v/>
      </c>
      <c r="D270" s="113" t="str">
        <f>IFERROR(Tabela12[[#This Row],[preço unitário]]*Tabela12[[#This Row],[Qtd]],"")</f>
        <v/>
      </c>
      <c r="F270" s="97"/>
      <c r="G270" s="97"/>
      <c r="H270" s="99" t="str">
        <f>IFERROR(VLOOKUP(Tabela12[[#This Row],[Produto]],produtos,5,0),"")</f>
        <v/>
      </c>
      <c r="I270" s="100" t="str">
        <f>IFERROR(Tabela13[[#This Row],[preço unitário]]*Tabela13[[#This Row],[Qtd]],"")</f>
        <v/>
      </c>
      <c r="K270" s="112"/>
      <c r="L270" s="112"/>
      <c r="M270" s="112"/>
    </row>
    <row r="271" spans="1:13" x14ac:dyDescent="0.3">
      <c r="A271" s="97"/>
      <c r="B271" s="98"/>
      <c r="C271" s="99" t="str">
        <f>IFERROR(VLOOKUP(Tabela12[[#This Row],[Produto]],produtos,3,0),"")</f>
        <v/>
      </c>
      <c r="D271" s="113" t="str">
        <f>IFERROR(Tabela12[[#This Row],[preço unitário]]*Tabela12[[#This Row],[Qtd]],"")</f>
        <v/>
      </c>
      <c r="F271" s="97"/>
      <c r="G271" s="97"/>
      <c r="H271" s="99" t="str">
        <f>IFERROR(VLOOKUP(Tabela12[[#This Row],[Produto]],produtos,5,0),"")</f>
        <v/>
      </c>
      <c r="I271" s="100" t="str">
        <f>IFERROR(Tabela13[[#This Row],[preço unitário]]*Tabela13[[#This Row],[Qtd]],"")</f>
        <v/>
      </c>
      <c r="K271" s="112"/>
      <c r="L271" s="112"/>
      <c r="M271" s="112"/>
    </row>
    <row r="272" spans="1:13" x14ac:dyDescent="0.3">
      <c r="A272" s="97"/>
      <c r="B272" s="98"/>
      <c r="C272" s="99" t="str">
        <f>IFERROR(VLOOKUP(Tabela12[[#This Row],[Produto]],produtos,3,0),"")</f>
        <v/>
      </c>
      <c r="D272" s="113" t="str">
        <f>IFERROR(Tabela12[[#This Row],[preço unitário]]*Tabela12[[#This Row],[Qtd]],"")</f>
        <v/>
      </c>
      <c r="F272" s="97"/>
      <c r="G272" s="97"/>
      <c r="H272" s="99" t="str">
        <f>IFERROR(VLOOKUP(Tabela12[[#This Row],[Produto]],produtos,5,0),"")</f>
        <v/>
      </c>
      <c r="I272" s="100" t="str">
        <f>IFERROR(Tabela13[[#This Row],[preço unitário]]*Tabela13[[#This Row],[Qtd]],"")</f>
        <v/>
      </c>
      <c r="K272" s="112"/>
      <c r="L272" s="112"/>
      <c r="M272" s="112"/>
    </row>
    <row r="273" spans="1:13" x14ac:dyDescent="0.3">
      <c r="A273" s="97"/>
      <c r="B273" s="98"/>
      <c r="C273" s="99" t="str">
        <f>IFERROR(VLOOKUP(Tabela12[[#This Row],[Produto]],produtos,3,0),"")</f>
        <v/>
      </c>
      <c r="D273" s="113" t="str">
        <f>IFERROR(Tabela12[[#This Row],[preço unitário]]*Tabela12[[#This Row],[Qtd]],"")</f>
        <v/>
      </c>
      <c r="F273" s="97"/>
      <c r="G273" s="97"/>
      <c r="H273" s="99" t="str">
        <f>IFERROR(VLOOKUP(Tabela12[[#This Row],[Produto]],produtos,5,0),"")</f>
        <v/>
      </c>
      <c r="I273" s="100" t="str">
        <f>IFERROR(Tabela13[[#This Row],[preço unitário]]*Tabela13[[#This Row],[Qtd]],"")</f>
        <v/>
      </c>
      <c r="K273" s="112"/>
      <c r="L273" s="112"/>
      <c r="M273" s="112"/>
    </row>
    <row r="274" spans="1:13" x14ac:dyDescent="0.3">
      <c r="A274" s="97"/>
      <c r="B274" s="98"/>
      <c r="C274" s="99" t="str">
        <f>IFERROR(VLOOKUP(Tabela12[[#This Row],[Produto]],produtos,3,0),"")</f>
        <v/>
      </c>
      <c r="D274" s="113" t="str">
        <f>IFERROR(Tabela12[[#This Row],[preço unitário]]*Tabela12[[#This Row],[Qtd]],"")</f>
        <v/>
      </c>
      <c r="F274" s="97"/>
      <c r="G274" s="97"/>
      <c r="H274" s="99" t="str">
        <f>IFERROR(VLOOKUP(Tabela12[[#This Row],[Produto]],produtos,5,0),"")</f>
        <v/>
      </c>
      <c r="I274" s="100" t="str">
        <f>IFERROR(Tabela13[[#This Row],[preço unitário]]*Tabela13[[#This Row],[Qtd]],"")</f>
        <v/>
      </c>
      <c r="K274" s="112"/>
      <c r="L274" s="112"/>
      <c r="M274" s="112"/>
    </row>
    <row r="275" spans="1:13" x14ac:dyDescent="0.3">
      <c r="A275" s="97"/>
      <c r="B275" s="98"/>
      <c r="C275" s="99" t="str">
        <f>IFERROR(VLOOKUP(Tabela12[[#This Row],[Produto]],produtos,3,0),"")</f>
        <v/>
      </c>
      <c r="D275" s="113" t="str">
        <f>IFERROR(Tabela12[[#This Row],[preço unitário]]*Tabela12[[#This Row],[Qtd]],"")</f>
        <v/>
      </c>
      <c r="F275" s="97"/>
      <c r="G275" s="97"/>
      <c r="H275" s="99" t="str">
        <f>IFERROR(VLOOKUP(Tabela12[[#This Row],[Produto]],produtos,5,0),"")</f>
        <v/>
      </c>
      <c r="I275" s="100" t="str">
        <f>IFERROR(Tabela13[[#This Row],[preço unitário]]*Tabela13[[#This Row],[Qtd]],"")</f>
        <v/>
      </c>
      <c r="K275" s="112"/>
      <c r="L275" s="112"/>
      <c r="M275" s="112"/>
    </row>
    <row r="276" spans="1:13" x14ac:dyDescent="0.3">
      <c r="A276" s="97"/>
      <c r="B276" s="98"/>
      <c r="C276" s="99" t="str">
        <f>IFERROR(VLOOKUP(Tabela12[[#This Row],[Produto]],produtos,3,0),"")</f>
        <v/>
      </c>
      <c r="D276" s="113" t="str">
        <f>IFERROR(Tabela12[[#This Row],[preço unitário]]*Tabela12[[#This Row],[Qtd]],"")</f>
        <v/>
      </c>
      <c r="F276" s="97"/>
      <c r="G276" s="97"/>
      <c r="H276" s="99" t="str">
        <f>IFERROR(VLOOKUP(Tabela12[[#This Row],[Produto]],produtos,5,0),"")</f>
        <v/>
      </c>
      <c r="I276" s="100" t="str">
        <f>IFERROR(Tabela13[[#This Row],[preço unitário]]*Tabela13[[#This Row],[Qtd]],"")</f>
        <v/>
      </c>
      <c r="K276" s="112"/>
      <c r="L276" s="112"/>
      <c r="M276" s="112"/>
    </row>
    <row r="277" spans="1:13" x14ac:dyDescent="0.3">
      <c r="A277" s="97"/>
      <c r="B277" s="98"/>
      <c r="C277" s="99" t="str">
        <f>IFERROR(VLOOKUP(Tabela12[[#This Row],[Produto]],produtos,3,0),"")</f>
        <v/>
      </c>
      <c r="D277" s="113" t="str">
        <f>IFERROR(Tabela12[[#This Row],[preço unitário]]*Tabela12[[#This Row],[Qtd]],"")</f>
        <v/>
      </c>
      <c r="F277" s="97"/>
      <c r="G277" s="97"/>
      <c r="H277" s="99" t="str">
        <f>IFERROR(VLOOKUP(Tabela12[[#This Row],[Produto]],produtos,5,0),"")</f>
        <v/>
      </c>
      <c r="I277" s="100" t="str">
        <f>IFERROR(Tabela13[[#This Row],[preço unitário]]*Tabela13[[#This Row],[Qtd]],"")</f>
        <v/>
      </c>
      <c r="K277" s="112"/>
      <c r="L277" s="112"/>
      <c r="M277" s="112"/>
    </row>
    <row r="278" spans="1:13" x14ac:dyDescent="0.3">
      <c r="A278" s="97"/>
      <c r="B278" s="98"/>
      <c r="C278" s="99" t="str">
        <f>IFERROR(VLOOKUP(Tabela12[[#This Row],[Produto]],produtos,3,0),"")</f>
        <v/>
      </c>
      <c r="D278" s="113" t="str">
        <f>IFERROR(Tabela12[[#This Row],[preço unitário]]*Tabela12[[#This Row],[Qtd]],"")</f>
        <v/>
      </c>
      <c r="F278" s="97"/>
      <c r="G278" s="97"/>
      <c r="H278" s="99" t="str">
        <f>IFERROR(VLOOKUP(Tabela12[[#This Row],[Produto]],produtos,5,0),"")</f>
        <v/>
      </c>
      <c r="I278" s="100" t="str">
        <f>IFERROR(Tabela13[[#This Row],[preço unitário]]*Tabela13[[#This Row],[Qtd]],"")</f>
        <v/>
      </c>
      <c r="K278" s="112"/>
      <c r="L278" s="112"/>
      <c r="M278" s="112"/>
    </row>
    <row r="279" spans="1:13" x14ac:dyDescent="0.3">
      <c r="A279" s="97"/>
      <c r="B279" s="98"/>
      <c r="C279" s="99" t="str">
        <f>IFERROR(VLOOKUP(Tabela12[[#This Row],[Produto]],produtos,3,0),"")</f>
        <v/>
      </c>
      <c r="D279" s="113" t="str">
        <f>IFERROR(Tabela12[[#This Row],[preço unitário]]*Tabela12[[#This Row],[Qtd]],"")</f>
        <v/>
      </c>
      <c r="F279" s="97"/>
      <c r="G279" s="97"/>
      <c r="H279" s="99" t="str">
        <f>IFERROR(VLOOKUP(Tabela12[[#This Row],[Produto]],produtos,5,0),"")</f>
        <v/>
      </c>
      <c r="I279" s="100" t="str">
        <f>IFERROR(Tabela13[[#This Row],[preço unitário]]*Tabela13[[#This Row],[Qtd]],"")</f>
        <v/>
      </c>
      <c r="K279" s="112"/>
      <c r="L279" s="112"/>
      <c r="M279" s="112"/>
    </row>
    <row r="280" spans="1:13" x14ac:dyDescent="0.3">
      <c r="A280" s="97"/>
      <c r="B280" s="98"/>
      <c r="C280" s="99" t="str">
        <f>IFERROR(VLOOKUP(Tabela12[[#This Row],[Produto]],produtos,3,0),"")</f>
        <v/>
      </c>
      <c r="D280" s="113" t="str">
        <f>IFERROR(Tabela12[[#This Row],[preço unitário]]*Tabela12[[#This Row],[Qtd]],"")</f>
        <v/>
      </c>
      <c r="F280" s="97"/>
      <c r="G280" s="97"/>
      <c r="H280" s="99" t="str">
        <f>IFERROR(VLOOKUP(Tabela12[[#This Row],[Produto]],produtos,5,0),"")</f>
        <v/>
      </c>
      <c r="I280" s="100" t="str">
        <f>IFERROR(Tabela13[[#This Row],[preço unitário]]*Tabela13[[#This Row],[Qtd]],"")</f>
        <v/>
      </c>
      <c r="K280" s="112"/>
      <c r="L280" s="112"/>
      <c r="M280" s="112"/>
    </row>
    <row r="281" spans="1:13" x14ac:dyDescent="0.3">
      <c r="A281" s="97"/>
      <c r="B281" s="98"/>
      <c r="C281" s="99" t="str">
        <f>IFERROR(VLOOKUP(Tabela12[[#This Row],[Produto]],produtos,3,0),"")</f>
        <v/>
      </c>
      <c r="D281" s="113" t="str">
        <f>IFERROR(Tabela12[[#This Row],[preço unitário]]*Tabela12[[#This Row],[Qtd]],"")</f>
        <v/>
      </c>
      <c r="F281" s="97"/>
      <c r="G281" s="97"/>
      <c r="H281" s="99" t="str">
        <f>IFERROR(VLOOKUP(Tabela12[[#This Row],[Produto]],produtos,5,0),"")</f>
        <v/>
      </c>
      <c r="I281" s="100" t="str">
        <f>IFERROR(Tabela13[[#This Row],[preço unitário]]*Tabela13[[#This Row],[Qtd]],"")</f>
        <v/>
      </c>
      <c r="K281" s="112"/>
      <c r="L281" s="112"/>
      <c r="M281" s="112"/>
    </row>
    <row r="282" spans="1:13" x14ac:dyDescent="0.3">
      <c r="A282" s="97"/>
      <c r="B282" s="98"/>
      <c r="C282" s="99" t="str">
        <f>IFERROR(VLOOKUP(Tabela12[[#This Row],[Produto]],produtos,3,0),"")</f>
        <v/>
      </c>
      <c r="D282" s="113" t="str">
        <f>IFERROR(Tabela12[[#This Row],[preço unitário]]*Tabela12[[#This Row],[Qtd]],"")</f>
        <v/>
      </c>
      <c r="F282" s="97"/>
      <c r="G282" s="97"/>
      <c r="H282" s="99" t="str">
        <f>IFERROR(VLOOKUP(Tabela12[[#This Row],[Produto]],produtos,5,0),"")</f>
        <v/>
      </c>
      <c r="I282" s="100" t="str">
        <f>IFERROR(Tabela13[[#This Row],[preço unitário]]*Tabela13[[#This Row],[Qtd]],"")</f>
        <v/>
      </c>
      <c r="K282" s="112"/>
      <c r="L282" s="112"/>
      <c r="M282" s="112"/>
    </row>
    <row r="283" spans="1:13" x14ac:dyDescent="0.3">
      <c r="A283" s="97"/>
      <c r="B283" s="98"/>
      <c r="C283" s="99" t="str">
        <f>IFERROR(VLOOKUP(Tabela12[[#This Row],[Produto]],produtos,3,0),"")</f>
        <v/>
      </c>
      <c r="D283" s="113" t="str">
        <f>IFERROR(Tabela12[[#This Row],[preço unitário]]*Tabela12[[#This Row],[Qtd]],"")</f>
        <v/>
      </c>
      <c r="F283" s="97"/>
      <c r="G283" s="97"/>
      <c r="H283" s="99" t="str">
        <f>IFERROR(VLOOKUP(Tabela12[[#This Row],[Produto]],produtos,5,0),"")</f>
        <v/>
      </c>
      <c r="I283" s="100" t="str">
        <f>IFERROR(Tabela13[[#This Row],[preço unitário]]*Tabela13[[#This Row],[Qtd]],"")</f>
        <v/>
      </c>
      <c r="K283" s="112"/>
      <c r="L283" s="112"/>
      <c r="M283" s="112"/>
    </row>
    <row r="284" spans="1:13" x14ac:dyDescent="0.3">
      <c r="A284" s="97"/>
      <c r="B284" s="98"/>
      <c r="C284" s="99" t="str">
        <f>IFERROR(VLOOKUP(Tabela12[[#This Row],[Produto]],produtos,3,0),"")</f>
        <v/>
      </c>
      <c r="D284" s="113" t="str">
        <f>IFERROR(Tabela12[[#This Row],[preço unitário]]*Tabela12[[#This Row],[Qtd]],"")</f>
        <v/>
      </c>
      <c r="F284" s="97"/>
      <c r="G284" s="97"/>
      <c r="H284" s="99" t="str">
        <f>IFERROR(VLOOKUP(Tabela12[[#This Row],[Produto]],produtos,5,0),"")</f>
        <v/>
      </c>
      <c r="I284" s="100" t="str">
        <f>IFERROR(Tabela13[[#This Row],[preço unitário]]*Tabela13[[#This Row],[Qtd]],"")</f>
        <v/>
      </c>
      <c r="K284" s="112"/>
      <c r="L284" s="112"/>
      <c r="M284" s="112"/>
    </row>
    <row r="285" spans="1:13" x14ac:dyDescent="0.3">
      <c r="A285" s="97"/>
      <c r="B285" s="98"/>
      <c r="C285" s="99" t="str">
        <f>IFERROR(VLOOKUP(Tabela12[[#This Row],[Produto]],produtos,3,0),"")</f>
        <v/>
      </c>
      <c r="D285" s="113" t="str">
        <f>IFERROR(Tabela12[[#This Row],[preço unitário]]*Tabela12[[#This Row],[Qtd]],"")</f>
        <v/>
      </c>
      <c r="F285" s="97"/>
      <c r="G285" s="97"/>
      <c r="H285" s="99" t="str">
        <f>IFERROR(VLOOKUP(Tabela12[[#This Row],[Produto]],produtos,5,0),"")</f>
        <v/>
      </c>
      <c r="I285" s="100" t="str">
        <f>IFERROR(Tabela13[[#This Row],[preço unitário]]*Tabela13[[#This Row],[Qtd]],"")</f>
        <v/>
      </c>
      <c r="K285" s="112"/>
      <c r="L285" s="112"/>
      <c r="M285" s="112"/>
    </row>
    <row r="286" spans="1:13" x14ac:dyDescent="0.3">
      <c r="A286" s="97"/>
      <c r="B286" s="98"/>
      <c r="C286" s="99" t="str">
        <f>IFERROR(VLOOKUP(Tabela12[[#This Row],[Produto]],produtos,3,0),"")</f>
        <v/>
      </c>
      <c r="D286" s="113" t="str">
        <f>IFERROR(Tabela12[[#This Row],[preço unitário]]*Tabela12[[#This Row],[Qtd]],"")</f>
        <v/>
      </c>
      <c r="F286" s="97"/>
      <c r="G286" s="97"/>
      <c r="H286" s="99" t="str">
        <f>IFERROR(VLOOKUP(Tabela12[[#This Row],[Produto]],produtos,5,0),"")</f>
        <v/>
      </c>
      <c r="I286" s="100" t="str">
        <f>IFERROR(Tabela13[[#This Row],[preço unitário]]*Tabela13[[#This Row],[Qtd]],"")</f>
        <v/>
      </c>
      <c r="K286" s="112"/>
      <c r="L286" s="112"/>
      <c r="M286" s="112"/>
    </row>
    <row r="287" spans="1:13" x14ac:dyDescent="0.3">
      <c r="A287" s="97"/>
      <c r="B287" s="98"/>
      <c r="C287" s="99" t="str">
        <f>IFERROR(VLOOKUP(Tabela12[[#This Row],[Produto]],produtos,3,0),"")</f>
        <v/>
      </c>
      <c r="D287" s="113" t="str">
        <f>IFERROR(Tabela12[[#This Row],[preço unitário]]*Tabela12[[#This Row],[Qtd]],"")</f>
        <v/>
      </c>
      <c r="F287" s="97"/>
      <c r="G287" s="97"/>
      <c r="H287" s="99" t="str">
        <f>IFERROR(VLOOKUP(Tabela12[[#This Row],[Produto]],produtos,5,0),"")</f>
        <v/>
      </c>
      <c r="I287" s="100" t="str">
        <f>IFERROR(Tabela13[[#This Row],[preço unitário]]*Tabela13[[#This Row],[Qtd]],"")</f>
        <v/>
      </c>
      <c r="K287" s="112"/>
      <c r="L287" s="112"/>
      <c r="M287" s="112"/>
    </row>
    <row r="288" spans="1:13" x14ac:dyDescent="0.3">
      <c r="A288" s="97"/>
      <c r="B288" s="98"/>
      <c r="C288" s="99" t="str">
        <f>IFERROR(VLOOKUP(Tabela12[[#This Row],[Produto]],produtos,3,0),"")</f>
        <v/>
      </c>
      <c r="D288" s="113" t="str">
        <f>IFERROR(Tabela12[[#This Row],[preço unitário]]*Tabela12[[#This Row],[Qtd]],"")</f>
        <v/>
      </c>
      <c r="F288" s="97"/>
      <c r="G288" s="97"/>
      <c r="H288" s="99" t="str">
        <f>IFERROR(VLOOKUP(Tabela12[[#This Row],[Produto]],produtos,5,0),"")</f>
        <v/>
      </c>
      <c r="I288" s="100" t="str">
        <f>IFERROR(Tabela13[[#This Row],[preço unitário]]*Tabela13[[#This Row],[Qtd]],"")</f>
        <v/>
      </c>
      <c r="K288" s="112"/>
      <c r="L288" s="112"/>
      <c r="M288" s="112"/>
    </row>
    <row r="289" spans="1:13" x14ac:dyDescent="0.3">
      <c r="A289" s="97"/>
      <c r="B289" s="98"/>
      <c r="C289" s="99" t="str">
        <f>IFERROR(VLOOKUP(Tabela12[[#This Row],[Produto]],produtos,3,0),"")</f>
        <v/>
      </c>
      <c r="D289" s="113" t="str">
        <f>IFERROR(Tabela12[[#This Row],[preço unitário]]*Tabela12[[#This Row],[Qtd]],"")</f>
        <v/>
      </c>
      <c r="F289" s="97"/>
      <c r="G289" s="97"/>
      <c r="H289" s="99" t="str">
        <f>IFERROR(VLOOKUP(Tabela12[[#This Row],[Produto]],produtos,5,0),"")</f>
        <v/>
      </c>
      <c r="I289" s="100" t="str">
        <f>IFERROR(Tabela13[[#This Row],[preço unitário]]*Tabela13[[#This Row],[Qtd]],"")</f>
        <v/>
      </c>
      <c r="K289" s="112"/>
      <c r="L289" s="112"/>
      <c r="M289" s="112"/>
    </row>
    <row r="290" spans="1:13" x14ac:dyDescent="0.3">
      <c r="A290" s="97"/>
      <c r="B290" s="98"/>
      <c r="C290" s="99" t="str">
        <f>IFERROR(VLOOKUP(Tabela12[[#This Row],[Produto]],produtos,3,0),"")</f>
        <v/>
      </c>
      <c r="D290" s="113" t="str">
        <f>IFERROR(Tabela12[[#This Row],[preço unitário]]*Tabela12[[#This Row],[Qtd]],"")</f>
        <v/>
      </c>
      <c r="F290" s="97"/>
      <c r="G290" s="97"/>
      <c r="H290" s="99" t="str">
        <f>IFERROR(VLOOKUP(Tabela12[[#This Row],[Produto]],produtos,5,0),"")</f>
        <v/>
      </c>
      <c r="I290" s="100" t="str">
        <f>IFERROR(Tabela13[[#This Row],[preço unitário]]*Tabela13[[#This Row],[Qtd]],"")</f>
        <v/>
      </c>
      <c r="K290" s="112"/>
      <c r="L290" s="112"/>
      <c r="M290" s="112"/>
    </row>
    <row r="291" spans="1:13" x14ac:dyDescent="0.3">
      <c r="A291" s="97"/>
      <c r="B291" s="98"/>
      <c r="C291" s="99" t="str">
        <f>IFERROR(VLOOKUP(Tabela12[[#This Row],[Produto]],produtos,3,0),"")</f>
        <v/>
      </c>
      <c r="D291" s="113" t="str">
        <f>IFERROR(Tabela12[[#This Row],[preço unitário]]*Tabela12[[#This Row],[Qtd]],"")</f>
        <v/>
      </c>
      <c r="F291" s="97"/>
      <c r="G291" s="97"/>
      <c r="H291" s="99" t="str">
        <f>IFERROR(VLOOKUP(Tabela12[[#This Row],[Produto]],produtos,5,0),"")</f>
        <v/>
      </c>
      <c r="I291" s="100" t="str">
        <f>IFERROR(Tabela13[[#This Row],[preço unitário]]*Tabela13[[#This Row],[Qtd]],"")</f>
        <v/>
      </c>
      <c r="K291" s="112"/>
      <c r="L291" s="112"/>
      <c r="M291" s="112"/>
    </row>
    <row r="292" spans="1:13" x14ac:dyDescent="0.3">
      <c r="A292" s="97"/>
      <c r="B292" s="98"/>
      <c r="C292" s="99" t="str">
        <f>IFERROR(VLOOKUP(Tabela12[[#This Row],[Produto]],produtos,3,0),"")</f>
        <v/>
      </c>
      <c r="D292" s="113" t="str">
        <f>IFERROR(Tabela12[[#This Row],[preço unitário]]*Tabela12[[#This Row],[Qtd]],"")</f>
        <v/>
      </c>
      <c r="F292" s="97"/>
      <c r="G292" s="97"/>
      <c r="H292" s="99" t="str">
        <f>IFERROR(VLOOKUP(Tabela12[[#This Row],[Produto]],produtos,5,0),"")</f>
        <v/>
      </c>
      <c r="I292" s="100" t="str">
        <f>IFERROR(Tabela13[[#This Row],[preço unitário]]*Tabela13[[#This Row],[Qtd]],"")</f>
        <v/>
      </c>
      <c r="K292" s="112"/>
      <c r="L292" s="112"/>
      <c r="M292" s="112"/>
    </row>
    <row r="293" spans="1:13" x14ac:dyDescent="0.3">
      <c r="A293" s="97"/>
      <c r="B293" s="98"/>
      <c r="C293" s="99" t="str">
        <f>IFERROR(VLOOKUP(Tabela12[[#This Row],[Produto]],produtos,3,0),"")</f>
        <v/>
      </c>
      <c r="D293" s="113" t="str">
        <f>IFERROR(Tabela12[[#This Row],[preço unitário]]*Tabela12[[#This Row],[Qtd]],"")</f>
        <v/>
      </c>
      <c r="F293" s="97"/>
      <c r="G293" s="97"/>
      <c r="H293" s="99" t="str">
        <f>IFERROR(VLOOKUP(Tabela12[[#This Row],[Produto]],produtos,5,0),"")</f>
        <v/>
      </c>
      <c r="I293" s="100" t="str">
        <f>IFERROR(Tabela13[[#This Row],[preço unitário]]*Tabela13[[#This Row],[Qtd]],"")</f>
        <v/>
      </c>
      <c r="K293" s="112"/>
      <c r="L293" s="112"/>
      <c r="M293" s="112"/>
    </row>
    <row r="294" spans="1:13" x14ac:dyDescent="0.3">
      <c r="A294" s="97"/>
      <c r="B294" s="98"/>
      <c r="C294" s="99" t="str">
        <f>IFERROR(VLOOKUP(Tabela12[[#This Row],[Produto]],produtos,3,0),"")</f>
        <v/>
      </c>
      <c r="D294" s="113" t="str">
        <f>IFERROR(Tabela12[[#This Row],[preço unitário]]*Tabela12[[#This Row],[Qtd]],"")</f>
        <v/>
      </c>
      <c r="F294" s="97"/>
      <c r="G294" s="97"/>
      <c r="H294" s="99" t="str">
        <f>IFERROR(VLOOKUP(Tabela12[[#This Row],[Produto]],produtos,5,0),"")</f>
        <v/>
      </c>
      <c r="I294" s="100" t="str">
        <f>IFERROR(Tabela13[[#This Row],[preço unitário]]*Tabela13[[#This Row],[Qtd]],"")</f>
        <v/>
      </c>
      <c r="K294" s="112"/>
      <c r="L294" s="112"/>
      <c r="M294" s="112"/>
    </row>
    <row r="295" spans="1:13" x14ac:dyDescent="0.3">
      <c r="A295" s="97"/>
      <c r="B295" s="98"/>
      <c r="C295" s="99" t="str">
        <f>IFERROR(VLOOKUP(Tabela12[[#This Row],[Produto]],produtos,3,0),"")</f>
        <v/>
      </c>
      <c r="D295" s="113" t="str">
        <f>IFERROR(Tabela12[[#This Row],[preço unitário]]*Tabela12[[#This Row],[Qtd]],"")</f>
        <v/>
      </c>
      <c r="F295" s="97"/>
      <c r="G295" s="97"/>
      <c r="H295" s="99" t="str">
        <f>IFERROR(VLOOKUP(Tabela12[[#This Row],[Produto]],produtos,5,0),"")</f>
        <v/>
      </c>
      <c r="I295" s="100" t="str">
        <f>IFERROR(Tabela13[[#This Row],[preço unitário]]*Tabela13[[#This Row],[Qtd]],"")</f>
        <v/>
      </c>
      <c r="K295" s="112"/>
      <c r="L295" s="112"/>
      <c r="M295" s="112"/>
    </row>
    <row r="296" spans="1:13" x14ac:dyDescent="0.3">
      <c r="A296" s="97"/>
      <c r="B296" s="98"/>
      <c r="C296" s="99" t="str">
        <f>IFERROR(VLOOKUP(Tabela12[[#This Row],[Produto]],produtos,3,0),"")</f>
        <v/>
      </c>
      <c r="D296" s="113" t="str">
        <f>IFERROR(Tabela12[[#This Row],[preço unitário]]*Tabela12[[#This Row],[Qtd]],"")</f>
        <v/>
      </c>
      <c r="F296" s="97"/>
      <c r="G296" s="97"/>
      <c r="H296" s="99" t="str">
        <f>IFERROR(VLOOKUP(Tabela12[[#This Row],[Produto]],produtos,5,0),"")</f>
        <v/>
      </c>
      <c r="I296" s="100" t="str">
        <f>IFERROR(Tabela13[[#This Row],[preço unitário]]*Tabela13[[#This Row],[Qtd]],"")</f>
        <v/>
      </c>
      <c r="K296" s="112"/>
      <c r="L296" s="112"/>
      <c r="M296" s="112"/>
    </row>
    <row r="297" spans="1:13" x14ac:dyDescent="0.3">
      <c r="A297" s="97"/>
      <c r="B297" s="98"/>
      <c r="C297" s="99" t="str">
        <f>IFERROR(VLOOKUP(Tabela12[[#This Row],[Produto]],produtos,3,0),"")</f>
        <v/>
      </c>
      <c r="D297" s="113" t="str">
        <f>IFERROR(Tabela12[[#This Row],[preço unitário]]*Tabela12[[#This Row],[Qtd]],"")</f>
        <v/>
      </c>
      <c r="F297" s="97"/>
      <c r="G297" s="97"/>
      <c r="H297" s="99" t="str">
        <f>IFERROR(VLOOKUP(Tabela12[[#This Row],[Produto]],produtos,5,0),"")</f>
        <v/>
      </c>
      <c r="I297" s="100" t="str">
        <f>IFERROR(Tabela13[[#This Row],[preço unitário]]*Tabela13[[#This Row],[Qtd]],"")</f>
        <v/>
      </c>
      <c r="K297" s="112"/>
      <c r="L297" s="112"/>
      <c r="M297" s="112"/>
    </row>
    <row r="298" spans="1:13" x14ac:dyDescent="0.3">
      <c r="A298" s="97"/>
      <c r="B298" s="98"/>
      <c r="C298" s="99" t="str">
        <f>IFERROR(VLOOKUP(Tabela12[[#This Row],[Produto]],produtos,3,0),"")</f>
        <v/>
      </c>
      <c r="D298" s="113" t="str">
        <f>IFERROR(Tabela12[[#This Row],[preço unitário]]*Tabela12[[#This Row],[Qtd]],"")</f>
        <v/>
      </c>
      <c r="F298" s="97"/>
      <c r="G298" s="97"/>
      <c r="H298" s="99" t="str">
        <f>IFERROR(VLOOKUP(Tabela12[[#This Row],[Produto]],produtos,5,0),"")</f>
        <v/>
      </c>
      <c r="I298" s="100" t="str">
        <f>IFERROR(Tabela13[[#This Row],[preço unitário]]*Tabela13[[#This Row],[Qtd]],"")</f>
        <v/>
      </c>
      <c r="K298" s="112"/>
      <c r="L298" s="112"/>
      <c r="M298" s="112"/>
    </row>
    <row r="299" spans="1:13" x14ac:dyDescent="0.3">
      <c r="A299" s="97"/>
      <c r="B299" s="98"/>
      <c r="C299" s="99" t="str">
        <f>IFERROR(VLOOKUP(Tabela12[[#This Row],[Produto]],produtos,3,0),"")</f>
        <v/>
      </c>
      <c r="D299" s="113" t="str">
        <f>IFERROR(Tabela12[[#This Row],[preço unitário]]*Tabela12[[#This Row],[Qtd]],"")</f>
        <v/>
      </c>
      <c r="F299" s="97"/>
      <c r="G299" s="97"/>
      <c r="H299" s="99" t="str">
        <f>IFERROR(VLOOKUP(Tabela12[[#This Row],[Produto]],produtos,5,0),"")</f>
        <v/>
      </c>
      <c r="I299" s="100" t="str">
        <f>IFERROR(Tabela13[[#This Row],[preço unitário]]*Tabela13[[#This Row],[Qtd]],"")</f>
        <v/>
      </c>
      <c r="K299" s="112"/>
      <c r="L299" s="112"/>
      <c r="M299" s="112"/>
    </row>
    <row r="300" spans="1:13" x14ac:dyDescent="0.3">
      <c r="A300" s="102"/>
      <c r="B300" s="103"/>
      <c r="C300" s="108" t="str">
        <f>IFERROR(VLOOKUP(Tabela12[[#This Row],[Produto]],produtos,3,0),"")</f>
        <v/>
      </c>
      <c r="D300" s="114" t="str">
        <f>IFERROR(Tabela12[[#This Row],[preço unitário]]*Tabela12[[#This Row],[Qtd]],"")</f>
        <v/>
      </c>
      <c r="F300" s="102"/>
      <c r="G300" s="102"/>
      <c r="H300" s="108" t="str">
        <f>IFERROR(VLOOKUP(Tabela12[[#This Row],[Produto]],produtos,5,0),"")</f>
        <v/>
      </c>
      <c r="I300" s="109" t="str">
        <f>IFERROR(Tabela13[[#This Row],[preço unitário]]*Tabela13[[#This Row],[Qtd]],"")</f>
        <v/>
      </c>
      <c r="K300" s="112"/>
      <c r="L300" s="112"/>
      <c r="M300" s="112"/>
    </row>
  </sheetData>
  <mergeCells count="8">
    <mergeCell ref="A1:I1"/>
    <mergeCell ref="F4:H4"/>
    <mergeCell ref="A7:D7"/>
    <mergeCell ref="K7:M7"/>
    <mergeCell ref="F7:I7"/>
    <mergeCell ref="L2:M2"/>
    <mergeCell ref="I4:K4"/>
    <mergeCell ref="I5:K5"/>
  </mergeCells>
  <conditionalFormatting sqref="I5:K5">
    <cfRule type="cellIs" dxfId="94" priority="1" operator="lessThan">
      <formula>0</formula>
    </cfRule>
  </conditionalFormatting>
  <dataValidations count="1">
    <dataValidation allowBlank="1" showInputMessage="1" showErrorMessage="1" promptTitle="ATENÇÃO:" prompt="Verifique se o preço de compra deste produto continua o mesmo da tabela de cadastro , caso seja preciso altere, na tabela de produtos." sqref="B9:C300" xr:uid="{00000000-0002-0000-0A00-000000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B620030-0BBC-4A81-8E4E-56ACCE1CD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iangles" iconId="1"/>
              <x14:cfIcon iconSet="3Triangles" iconId="2"/>
            </x14:iconSet>
          </x14:cfRule>
          <xm:sqref>K9:K300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M300"/>
  <sheetViews>
    <sheetView showGridLines="0" workbookViewId="0">
      <selection activeCell="F22" sqref="F22"/>
    </sheetView>
  </sheetViews>
  <sheetFormatPr defaultColWidth="0" defaultRowHeight="14.4" x14ac:dyDescent="0.3"/>
  <cols>
    <col min="1" max="1" width="22.88671875" style="88" customWidth="1"/>
    <col min="2" max="2" width="8.33203125" style="88" customWidth="1"/>
    <col min="3" max="3" width="18.6640625" style="106" bestFit="1" customWidth="1"/>
    <col min="4" max="4" width="12.44140625" style="106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18.6640625" style="106" bestFit="1" customWidth="1"/>
    <col min="9" max="9" width="12.44140625" style="106" customWidth="1"/>
    <col min="10" max="10" width="3.6640625" style="88" customWidth="1"/>
    <col min="11" max="11" width="16.33203125" style="88" hidden="1" customWidth="1"/>
    <col min="12" max="12" width="18.88671875" style="88" hidden="1" customWidth="1"/>
    <col min="13" max="13" width="10.44140625" style="86" hidden="1" customWidth="1"/>
    <col min="14" max="16384" width="9.109375" style="86" hidden="1"/>
  </cols>
  <sheetData>
    <row r="1" spans="1:13" ht="36" customHeight="1" x14ac:dyDescent="0.3">
      <c r="A1" s="221" t="s">
        <v>16</v>
      </c>
      <c r="B1" s="221"/>
      <c r="C1" s="221"/>
      <c r="D1" s="221"/>
      <c r="E1" s="221"/>
      <c r="F1" s="221"/>
      <c r="G1" s="221"/>
      <c r="H1" s="221"/>
      <c r="I1" s="221"/>
      <c r="J1" s="85"/>
      <c r="K1" s="85"/>
      <c r="L1" s="85"/>
      <c r="M1" s="85"/>
    </row>
    <row r="2" spans="1:13" ht="9" customHeight="1" x14ac:dyDescent="0.3">
      <c r="A2" s="87"/>
      <c r="B2" s="87"/>
      <c r="C2" s="105"/>
      <c r="D2" s="105"/>
      <c r="E2" s="87"/>
      <c r="F2" s="87"/>
      <c r="G2" s="87"/>
      <c r="H2" s="105"/>
      <c r="I2" s="105"/>
      <c r="J2" s="87"/>
      <c r="K2" s="87"/>
      <c r="L2" s="243"/>
      <c r="M2" s="243"/>
    </row>
    <row r="3" spans="1:13" ht="9" customHeight="1" x14ac:dyDescent="0.3"/>
    <row r="4" spans="1:13" ht="27.6" x14ac:dyDescent="0.3">
      <c r="A4" s="89"/>
      <c r="B4" s="90" t="s">
        <v>26</v>
      </c>
      <c r="C4" s="91"/>
      <c r="D4" s="91" t="s">
        <v>28</v>
      </c>
      <c r="E4" s="90"/>
      <c r="F4" s="216" t="s">
        <v>10</v>
      </c>
      <c r="G4" s="216"/>
      <c r="H4" s="216"/>
      <c r="I4" s="219" t="s">
        <v>27</v>
      </c>
      <c r="J4" s="219"/>
      <c r="K4" s="90"/>
      <c r="L4" s="90"/>
      <c r="M4" s="90"/>
    </row>
    <row r="5" spans="1:13" x14ac:dyDescent="0.3">
      <c r="A5" s="89"/>
      <c r="B5" s="90">
        <f>SUM(Tabela15[Qtd])</f>
        <v>3</v>
      </c>
      <c r="C5" s="91"/>
      <c r="D5" s="91">
        <f>SUM(Tabela15[Total])</f>
        <v>0</v>
      </c>
      <c r="E5" s="90"/>
      <c r="F5" s="90"/>
      <c r="G5" s="90">
        <f>SUM(vendas_maio[Qtd])</f>
        <v>2</v>
      </c>
      <c r="H5" s="91">
        <f>SUM(vendas_maio[total])</f>
        <v>0</v>
      </c>
      <c r="I5" s="219">
        <f>H5-D5</f>
        <v>0</v>
      </c>
      <c r="J5" s="219"/>
      <c r="K5" s="90"/>
      <c r="L5" s="90"/>
      <c r="M5" s="90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12"/>
      <c r="K7" s="242"/>
      <c r="L7" s="242"/>
      <c r="M7" s="242"/>
    </row>
    <row r="8" spans="1:13" ht="15" customHeight="1" x14ac:dyDescent="0.3">
      <c r="A8" s="93" t="s">
        <v>3</v>
      </c>
      <c r="B8" s="94" t="s">
        <v>6</v>
      </c>
      <c r="C8" s="107" t="s">
        <v>7</v>
      </c>
      <c r="D8" s="110" t="s">
        <v>4</v>
      </c>
      <c r="F8" s="94" t="s">
        <v>3</v>
      </c>
      <c r="G8" s="96" t="s">
        <v>6</v>
      </c>
      <c r="H8" s="107" t="s">
        <v>7</v>
      </c>
      <c r="I8" s="110" t="s">
        <v>9</v>
      </c>
      <c r="J8" s="86"/>
      <c r="K8" s="111"/>
      <c r="L8" s="111"/>
      <c r="M8" s="111"/>
    </row>
    <row r="9" spans="1:13" x14ac:dyDescent="0.3">
      <c r="A9" s="97" t="s">
        <v>2</v>
      </c>
      <c r="B9" s="98">
        <v>3</v>
      </c>
      <c r="C9" s="99" t="str">
        <f>IFERROR(VLOOKUP(Tabela15[[#This Row],[Produto]],produtos,3,0),"")</f>
        <v/>
      </c>
      <c r="D9" s="100" t="str">
        <f>IFERROR(Tabela15[[#This Row],[preço unitário]]*Tabela15[[#This Row],[Qtd]],"")</f>
        <v/>
      </c>
      <c r="E9" s="86"/>
      <c r="F9" s="101" t="s">
        <v>2</v>
      </c>
      <c r="G9" s="97">
        <v>2</v>
      </c>
      <c r="H9" s="99" t="str">
        <f>IFERROR(VLOOKUP(vendas_maio[[#This Row],[Produto]],produtos,5,0),"")</f>
        <v/>
      </c>
      <c r="I9" s="100" t="str">
        <f>IFERROR(vendas_maio[[#This Row],[preço unitário]]*vendas_maio[[#This Row],[Qtd]],"")</f>
        <v/>
      </c>
      <c r="J9" s="86"/>
      <c r="K9" s="112"/>
      <c r="L9" s="112"/>
      <c r="M9" s="112"/>
    </row>
    <row r="10" spans="1:13" x14ac:dyDescent="0.3">
      <c r="A10" s="97"/>
      <c r="B10" s="98"/>
      <c r="C10" s="99" t="str">
        <f>IFERROR(VLOOKUP(Tabela15[[#This Row],[Produto]],produtos,3,0),"")</f>
        <v/>
      </c>
      <c r="D10" s="100" t="str">
        <f>IFERROR(Tabela15[[#This Row],[preço unitário]]*Tabela15[[#This Row],[Qtd]],"")</f>
        <v/>
      </c>
      <c r="E10" s="86"/>
      <c r="F10" s="97"/>
      <c r="G10" s="97"/>
      <c r="H10" s="99" t="str">
        <f>IFERROR(VLOOKUP(vendas_maio[[#This Row],[Produto]],produtos,5,0),"")</f>
        <v/>
      </c>
      <c r="I10" s="100" t="str">
        <f>IFERROR(vendas_maio[[#This Row],[preço unitário]]*vendas_maio[[#This Row],[Qtd]],"")</f>
        <v/>
      </c>
      <c r="J10" s="86"/>
      <c r="K10" s="112"/>
      <c r="L10" s="112"/>
      <c r="M10" s="112"/>
    </row>
    <row r="11" spans="1:13" x14ac:dyDescent="0.3">
      <c r="A11" s="97"/>
      <c r="B11" s="98"/>
      <c r="C11" s="99" t="str">
        <f>IFERROR(VLOOKUP(Tabela15[[#This Row],[Produto]],produtos,3,0),"")</f>
        <v/>
      </c>
      <c r="D11" s="100" t="str">
        <f>IFERROR(Tabela15[[#This Row],[preço unitário]]*Tabela15[[#This Row],[Qtd]],"")</f>
        <v/>
      </c>
      <c r="E11" s="86"/>
      <c r="F11" s="97"/>
      <c r="G11" s="97"/>
      <c r="H11" s="99" t="str">
        <f>IFERROR(VLOOKUP(vendas_maio[[#This Row],[Produto]],produtos,5,0),"")</f>
        <v/>
      </c>
      <c r="I11" s="100" t="str">
        <f>IFERROR(vendas_maio[[#This Row],[preço unitário]]*vendas_maio[[#This Row],[Qtd]],"")</f>
        <v/>
      </c>
      <c r="J11" s="86"/>
      <c r="K11" s="112"/>
      <c r="L11" s="112"/>
      <c r="M11" s="112"/>
    </row>
    <row r="12" spans="1:13" x14ac:dyDescent="0.3">
      <c r="A12" s="97"/>
      <c r="B12" s="98"/>
      <c r="C12" s="99" t="str">
        <f>IFERROR(VLOOKUP(Tabela15[[#This Row],[Produto]],produtos,3,0),"")</f>
        <v/>
      </c>
      <c r="D12" s="100" t="str">
        <f>IFERROR(Tabela15[[#This Row],[preço unitário]]*Tabela15[[#This Row],[Qtd]],"")</f>
        <v/>
      </c>
      <c r="E12" s="86"/>
      <c r="F12" s="97"/>
      <c r="G12" s="97"/>
      <c r="H12" s="99" t="str">
        <f>IFERROR(VLOOKUP(vendas_maio[[#This Row],[Produto]],produtos,5,0),"")</f>
        <v/>
      </c>
      <c r="I12" s="100" t="str">
        <f>IFERROR(vendas_maio[[#This Row],[preço unitário]]*vendas_maio[[#This Row],[Qtd]],"")</f>
        <v/>
      </c>
      <c r="J12" s="86"/>
      <c r="K12" s="112"/>
      <c r="L12" s="112"/>
      <c r="M12" s="112"/>
    </row>
    <row r="13" spans="1:13" x14ac:dyDescent="0.3">
      <c r="A13" s="97"/>
      <c r="B13" s="98"/>
      <c r="C13" s="99" t="str">
        <f>IFERROR(VLOOKUP(Tabela15[[#This Row],[Produto]],produtos,3,0),"")</f>
        <v/>
      </c>
      <c r="D13" s="100" t="str">
        <f>IFERROR(Tabela15[[#This Row],[preço unitário]]*Tabela15[[#This Row],[Qtd]],"")</f>
        <v/>
      </c>
      <c r="E13" s="86"/>
      <c r="F13" s="97"/>
      <c r="G13" s="97"/>
      <c r="H13" s="99" t="str">
        <f>IFERROR(VLOOKUP(vendas_maio[[#This Row],[Produto]],produtos,5,0),"")</f>
        <v/>
      </c>
      <c r="I13" s="100" t="str">
        <f>IFERROR(vendas_maio[[#This Row],[preço unitário]]*vendas_maio[[#This Row],[Qtd]],"")</f>
        <v/>
      </c>
      <c r="J13" s="86"/>
      <c r="K13" s="112"/>
      <c r="L13" s="112"/>
      <c r="M13" s="112"/>
    </row>
    <row r="14" spans="1:13" x14ac:dyDescent="0.3">
      <c r="A14" s="97"/>
      <c r="B14" s="98"/>
      <c r="C14" s="99" t="str">
        <f>IFERROR(VLOOKUP(Tabela15[[#This Row],[Produto]],produtos,3,0),"")</f>
        <v/>
      </c>
      <c r="D14" s="100" t="str">
        <f>IFERROR(Tabela15[[#This Row],[preço unitário]]*Tabela15[[#This Row],[Qtd]],"")</f>
        <v/>
      </c>
      <c r="E14" s="86"/>
      <c r="F14" s="97"/>
      <c r="G14" s="97"/>
      <c r="H14" s="99" t="str">
        <f>IFERROR(VLOOKUP(vendas_maio[[#This Row],[Produto]],produtos,5,0),"")</f>
        <v/>
      </c>
      <c r="I14" s="100" t="str">
        <f>IFERROR(vendas_maio[[#This Row],[preço unitário]]*vendas_maio[[#This Row],[Qtd]],"")</f>
        <v/>
      </c>
      <c r="J14" s="86"/>
      <c r="K14" s="112"/>
      <c r="L14" s="112"/>
      <c r="M14" s="112"/>
    </row>
    <row r="15" spans="1:13" x14ac:dyDescent="0.3">
      <c r="A15" s="97"/>
      <c r="B15" s="98"/>
      <c r="C15" s="99" t="str">
        <f>IFERROR(VLOOKUP(Tabela15[[#This Row],[Produto]],produtos,3,0),"")</f>
        <v/>
      </c>
      <c r="D15" s="100" t="str">
        <f>IFERROR(Tabela15[[#This Row],[preço unitário]]*Tabela15[[#This Row],[Qtd]],"")</f>
        <v/>
      </c>
      <c r="E15" s="86"/>
      <c r="F15" s="97"/>
      <c r="G15" s="97"/>
      <c r="H15" s="99" t="str">
        <f>IFERROR(VLOOKUP(vendas_maio[[#This Row],[Produto]],produtos,5,0),"")</f>
        <v/>
      </c>
      <c r="I15" s="100" t="str">
        <f>IFERROR(vendas_maio[[#This Row],[preço unitário]]*vendas_maio[[#This Row],[Qtd]],"")</f>
        <v/>
      </c>
      <c r="J15" s="86"/>
      <c r="K15" s="112"/>
      <c r="L15" s="112"/>
      <c r="M15" s="112"/>
    </row>
    <row r="16" spans="1:13" x14ac:dyDescent="0.3">
      <c r="A16" s="97"/>
      <c r="B16" s="98"/>
      <c r="C16" s="99" t="str">
        <f>IFERROR(VLOOKUP(Tabela15[[#This Row],[Produto]],produtos,3,0),"")</f>
        <v/>
      </c>
      <c r="D16" s="100" t="str">
        <f>IFERROR(Tabela15[[#This Row],[preço unitário]]*Tabela15[[#This Row],[Qtd]],"")</f>
        <v/>
      </c>
      <c r="E16" s="86"/>
      <c r="F16" s="97"/>
      <c r="G16" s="97"/>
      <c r="H16" s="99" t="str">
        <f>IFERROR(VLOOKUP(vendas_maio[[#This Row],[Produto]],produtos,5,0),"")</f>
        <v/>
      </c>
      <c r="I16" s="100" t="str">
        <f>IFERROR(vendas_maio[[#This Row],[preço unitário]]*vendas_maio[[#This Row],[Qtd]],"")</f>
        <v/>
      </c>
      <c r="J16" s="86"/>
      <c r="K16" s="112"/>
      <c r="L16" s="112"/>
      <c r="M16" s="112"/>
    </row>
    <row r="17" spans="1:13" x14ac:dyDescent="0.3">
      <c r="A17" s="97"/>
      <c r="B17" s="98"/>
      <c r="C17" s="99" t="str">
        <f>IFERROR(VLOOKUP(Tabela15[[#This Row],[Produto]],produtos,3,0),"")</f>
        <v/>
      </c>
      <c r="D17" s="100" t="str">
        <f>IFERROR(Tabela15[[#This Row],[preço unitário]]*Tabela15[[#This Row],[Qtd]],"")</f>
        <v/>
      </c>
      <c r="E17" s="86"/>
      <c r="F17" s="97"/>
      <c r="G17" s="97"/>
      <c r="H17" s="99" t="str">
        <f>IFERROR(VLOOKUP(vendas_maio[[#This Row],[Produto]],produtos,5,0),"")</f>
        <v/>
      </c>
      <c r="I17" s="100" t="str">
        <f>IFERROR(vendas_maio[[#This Row],[preço unitário]]*vendas_maio[[#This Row],[Qtd]],"")</f>
        <v/>
      </c>
      <c r="J17" s="86"/>
      <c r="K17" s="112"/>
      <c r="L17" s="112"/>
      <c r="M17" s="112"/>
    </row>
    <row r="18" spans="1:13" x14ac:dyDescent="0.3">
      <c r="A18" s="97"/>
      <c r="B18" s="98"/>
      <c r="C18" s="99" t="str">
        <f>IFERROR(VLOOKUP(Tabela15[[#This Row],[Produto]],produtos,3,0),"")</f>
        <v/>
      </c>
      <c r="D18" s="100" t="str">
        <f>IFERROR(Tabela15[[#This Row],[preço unitário]]*Tabela15[[#This Row],[Qtd]],"")</f>
        <v/>
      </c>
      <c r="E18" s="86"/>
      <c r="F18" s="97"/>
      <c r="G18" s="97"/>
      <c r="H18" s="99" t="str">
        <f>IFERROR(VLOOKUP(vendas_maio[[#This Row],[Produto]],produtos,5,0),"")</f>
        <v/>
      </c>
      <c r="I18" s="100" t="str">
        <f>IFERROR(vendas_maio[[#This Row],[preço unitário]]*vendas_maio[[#This Row],[Qtd]],"")</f>
        <v/>
      </c>
      <c r="J18" s="86"/>
      <c r="K18" s="112"/>
      <c r="L18" s="112"/>
      <c r="M18" s="112"/>
    </row>
    <row r="19" spans="1:13" x14ac:dyDescent="0.3">
      <c r="A19" s="97"/>
      <c r="B19" s="98"/>
      <c r="C19" s="99" t="str">
        <f>IFERROR(VLOOKUP(Tabela15[[#This Row],[Produto]],produtos,3,0),"")</f>
        <v/>
      </c>
      <c r="D19" s="100" t="str">
        <f>IFERROR(Tabela15[[#This Row],[preço unitário]]*Tabela15[[#This Row],[Qtd]],"")</f>
        <v/>
      </c>
      <c r="E19" s="86"/>
      <c r="F19" s="97"/>
      <c r="G19" s="97"/>
      <c r="H19" s="99" t="str">
        <f>IFERROR(VLOOKUP(vendas_maio[[#This Row],[Produto]],produtos,5,0),"")</f>
        <v/>
      </c>
      <c r="I19" s="100" t="str">
        <f>IFERROR(vendas_maio[[#This Row],[preço unitário]]*vendas_maio[[#This Row],[Qtd]],"")</f>
        <v/>
      </c>
      <c r="J19" s="86"/>
      <c r="K19" s="112"/>
      <c r="L19" s="112"/>
      <c r="M19" s="112"/>
    </row>
    <row r="20" spans="1:13" x14ac:dyDescent="0.3">
      <c r="A20" s="97"/>
      <c r="B20" s="98"/>
      <c r="C20" s="99" t="str">
        <f>IFERROR(VLOOKUP(Tabela15[[#This Row],[Produto]],produtos,3,0),"")</f>
        <v/>
      </c>
      <c r="D20" s="100" t="str">
        <f>IFERROR(Tabela15[[#This Row],[preço unitário]]*Tabela15[[#This Row],[Qtd]],"")</f>
        <v/>
      </c>
      <c r="E20" s="86"/>
      <c r="F20" s="97"/>
      <c r="G20" s="97"/>
      <c r="H20" s="99" t="str">
        <f>IFERROR(VLOOKUP(vendas_maio[[#This Row],[Produto]],produtos,5,0),"")</f>
        <v/>
      </c>
      <c r="I20" s="100" t="str">
        <f>IFERROR(vendas_maio[[#This Row],[preço unitário]]*vendas_maio[[#This Row],[Qtd]],"")</f>
        <v/>
      </c>
      <c r="J20" s="86"/>
      <c r="K20" s="112"/>
      <c r="L20" s="112"/>
      <c r="M20" s="112"/>
    </row>
    <row r="21" spans="1:13" x14ac:dyDescent="0.3">
      <c r="A21" s="97"/>
      <c r="B21" s="98"/>
      <c r="C21" s="99" t="str">
        <f>IFERROR(VLOOKUP(Tabela15[[#This Row],[Produto]],produtos,3,0),"")</f>
        <v/>
      </c>
      <c r="D21" s="100" t="str">
        <f>IFERROR(Tabela15[[#This Row],[preço unitário]]*Tabela15[[#This Row],[Qtd]],"")</f>
        <v/>
      </c>
      <c r="E21" s="86"/>
      <c r="F21" s="97"/>
      <c r="G21" s="97"/>
      <c r="H21" s="99" t="str">
        <f>IFERROR(VLOOKUP(vendas_maio[[#This Row],[Produto]],produtos,5,0),"")</f>
        <v/>
      </c>
      <c r="I21" s="100" t="str">
        <f>IFERROR(vendas_maio[[#This Row],[preço unitário]]*vendas_maio[[#This Row],[Qtd]],"")</f>
        <v/>
      </c>
      <c r="J21" s="86"/>
      <c r="K21" s="112"/>
      <c r="L21" s="112"/>
      <c r="M21" s="112"/>
    </row>
    <row r="22" spans="1:13" x14ac:dyDescent="0.3">
      <c r="A22" s="97"/>
      <c r="B22" s="98"/>
      <c r="C22" s="99" t="str">
        <f>IFERROR(VLOOKUP(Tabela15[[#This Row],[Produto]],produtos,3,0),"")</f>
        <v/>
      </c>
      <c r="D22" s="100" t="str">
        <f>IFERROR(Tabela15[[#This Row],[preço unitário]]*Tabela15[[#This Row],[Qtd]],"")</f>
        <v/>
      </c>
      <c r="E22" s="86"/>
      <c r="F22" s="97"/>
      <c r="G22" s="97"/>
      <c r="H22" s="99" t="str">
        <f>IFERROR(VLOOKUP(vendas_maio[[#This Row],[Produto]],produtos,5,0),"")</f>
        <v/>
      </c>
      <c r="I22" s="100" t="str">
        <f>IFERROR(vendas_maio[[#This Row],[preço unitário]]*vendas_maio[[#This Row],[Qtd]],"")</f>
        <v/>
      </c>
      <c r="J22" s="86"/>
      <c r="K22" s="112"/>
      <c r="L22" s="112"/>
      <c r="M22" s="112"/>
    </row>
    <row r="23" spans="1:13" x14ac:dyDescent="0.3">
      <c r="A23" s="97"/>
      <c r="B23" s="98"/>
      <c r="C23" s="99" t="str">
        <f>IFERROR(VLOOKUP(Tabela15[[#This Row],[Produto]],produtos,3,0),"")</f>
        <v/>
      </c>
      <c r="D23" s="100" t="str">
        <f>IFERROR(Tabela15[[#This Row],[preço unitário]]*Tabela15[[#This Row],[Qtd]],"")</f>
        <v/>
      </c>
      <c r="E23" s="86"/>
      <c r="F23" s="97"/>
      <c r="G23" s="97"/>
      <c r="H23" s="99" t="str">
        <f>IFERROR(VLOOKUP(vendas_maio[[#This Row],[Produto]],produtos,5,0),"")</f>
        <v/>
      </c>
      <c r="I23" s="100" t="str">
        <f>IFERROR(vendas_maio[[#This Row],[preço unitário]]*vendas_maio[[#This Row],[Qtd]],"")</f>
        <v/>
      </c>
      <c r="J23" s="86"/>
      <c r="K23" s="112"/>
      <c r="L23" s="112"/>
      <c r="M23" s="112"/>
    </row>
    <row r="24" spans="1:13" x14ac:dyDescent="0.3">
      <c r="A24" s="97"/>
      <c r="B24" s="98"/>
      <c r="C24" s="99" t="str">
        <f>IFERROR(VLOOKUP(Tabela15[[#This Row],[Produto]],produtos,3,0),"")</f>
        <v/>
      </c>
      <c r="D24" s="100" t="str">
        <f>IFERROR(Tabela15[[#This Row],[preço unitário]]*Tabela15[[#This Row],[Qtd]],"")</f>
        <v/>
      </c>
      <c r="E24" s="86"/>
      <c r="F24" s="97"/>
      <c r="G24" s="97"/>
      <c r="H24" s="99" t="str">
        <f>IFERROR(VLOOKUP(vendas_maio[[#This Row],[Produto]],produtos,5,0),"")</f>
        <v/>
      </c>
      <c r="I24" s="100" t="str">
        <f>IFERROR(vendas_maio[[#This Row],[preço unitário]]*vendas_maio[[#This Row],[Qtd]],"")</f>
        <v/>
      </c>
      <c r="J24" s="86"/>
      <c r="K24" s="112"/>
      <c r="L24" s="112"/>
      <c r="M24" s="112"/>
    </row>
    <row r="25" spans="1:13" x14ac:dyDescent="0.3">
      <c r="A25" s="97"/>
      <c r="B25" s="98"/>
      <c r="C25" s="99" t="str">
        <f>IFERROR(VLOOKUP(Tabela15[[#This Row],[Produto]],produtos,3,0),"")</f>
        <v/>
      </c>
      <c r="D25" s="100" t="str">
        <f>IFERROR(Tabela15[[#This Row],[preço unitário]]*Tabela15[[#This Row],[Qtd]],"")</f>
        <v/>
      </c>
      <c r="E25" s="86"/>
      <c r="F25" s="97"/>
      <c r="G25" s="97"/>
      <c r="H25" s="99" t="str">
        <f>IFERROR(VLOOKUP(vendas_maio[[#This Row],[Produto]],produtos,5,0),"")</f>
        <v/>
      </c>
      <c r="I25" s="100" t="str">
        <f>IFERROR(vendas_maio[[#This Row],[preço unitário]]*vendas_maio[[#This Row],[Qtd]],"")</f>
        <v/>
      </c>
      <c r="J25" s="86"/>
      <c r="K25" s="112"/>
      <c r="L25" s="112"/>
      <c r="M25" s="112"/>
    </row>
    <row r="26" spans="1:13" x14ac:dyDescent="0.3">
      <c r="A26" s="97"/>
      <c r="B26" s="98"/>
      <c r="C26" s="99" t="str">
        <f>IFERROR(VLOOKUP(Tabela15[[#This Row],[Produto]],produtos,3,0),"")</f>
        <v/>
      </c>
      <c r="D26" s="100" t="str">
        <f>IFERROR(Tabela15[[#This Row],[preço unitário]]*Tabela15[[#This Row],[Qtd]],"")</f>
        <v/>
      </c>
      <c r="E26" s="86"/>
      <c r="F26" s="97"/>
      <c r="G26" s="97"/>
      <c r="H26" s="99" t="str">
        <f>IFERROR(VLOOKUP(vendas_maio[[#This Row],[Produto]],produtos,5,0),"")</f>
        <v/>
      </c>
      <c r="I26" s="100" t="str">
        <f>IFERROR(vendas_maio[[#This Row],[preço unitário]]*vendas_maio[[#This Row],[Qtd]],"")</f>
        <v/>
      </c>
      <c r="J26" s="86"/>
      <c r="K26" s="112"/>
      <c r="L26" s="112"/>
      <c r="M26" s="112"/>
    </row>
    <row r="27" spans="1:13" x14ac:dyDescent="0.3">
      <c r="A27" s="97"/>
      <c r="B27" s="98"/>
      <c r="C27" s="99" t="str">
        <f>IFERROR(VLOOKUP(Tabela15[[#This Row],[Produto]],produtos,3,0),"")</f>
        <v/>
      </c>
      <c r="D27" s="100" t="str">
        <f>IFERROR(Tabela15[[#This Row],[preço unitário]]*Tabela15[[#This Row],[Qtd]],"")</f>
        <v/>
      </c>
      <c r="E27" s="86"/>
      <c r="F27" s="97"/>
      <c r="G27" s="97"/>
      <c r="H27" s="99" t="str">
        <f>IFERROR(VLOOKUP(vendas_maio[[#This Row],[Produto]],produtos,5,0),"")</f>
        <v/>
      </c>
      <c r="I27" s="100" t="str">
        <f>IFERROR(vendas_maio[[#This Row],[preço unitário]]*vendas_maio[[#This Row],[Qtd]],"")</f>
        <v/>
      </c>
      <c r="J27" s="86"/>
      <c r="K27" s="112"/>
      <c r="L27" s="112"/>
      <c r="M27" s="112"/>
    </row>
    <row r="28" spans="1:13" x14ac:dyDescent="0.3">
      <c r="A28" s="97"/>
      <c r="B28" s="98"/>
      <c r="C28" s="99" t="str">
        <f>IFERROR(VLOOKUP(Tabela15[[#This Row],[Produto]],produtos,3,0),"")</f>
        <v/>
      </c>
      <c r="D28" s="100" t="str">
        <f>IFERROR(Tabela15[[#This Row],[preço unitário]]*Tabela15[[#This Row],[Qtd]],"")</f>
        <v/>
      </c>
      <c r="E28" s="86"/>
      <c r="F28" s="97"/>
      <c r="G28" s="97"/>
      <c r="H28" s="99" t="str">
        <f>IFERROR(VLOOKUP(vendas_maio[[#This Row],[Produto]],produtos,5,0),"")</f>
        <v/>
      </c>
      <c r="I28" s="100" t="str">
        <f>IFERROR(vendas_maio[[#This Row],[preço unitário]]*vendas_maio[[#This Row],[Qtd]],"")</f>
        <v/>
      </c>
      <c r="J28" s="86"/>
      <c r="K28" s="112"/>
      <c r="L28" s="112"/>
      <c r="M28" s="112"/>
    </row>
    <row r="29" spans="1:13" x14ac:dyDescent="0.3">
      <c r="A29" s="97"/>
      <c r="B29" s="98"/>
      <c r="C29" s="99" t="str">
        <f>IFERROR(VLOOKUP(Tabela15[[#This Row],[Produto]],produtos,3,0),"")</f>
        <v/>
      </c>
      <c r="D29" s="100" t="str">
        <f>IFERROR(Tabela15[[#This Row],[preço unitário]]*Tabela15[[#This Row],[Qtd]],"")</f>
        <v/>
      </c>
      <c r="E29" s="86"/>
      <c r="F29" s="97"/>
      <c r="G29" s="97"/>
      <c r="H29" s="99" t="str">
        <f>IFERROR(VLOOKUP(vendas_maio[[#This Row],[Produto]],produtos,5,0),"")</f>
        <v/>
      </c>
      <c r="I29" s="100" t="str">
        <f>IFERROR(vendas_maio[[#This Row],[preço unitário]]*vendas_maio[[#This Row],[Qtd]],"")</f>
        <v/>
      </c>
      <c r="J29" s="86"/>
      <c r="K29" s="112"/>
      <c r="L29" s="112"/>
      <c r="M29" s="112"/>
    </row>
    <row r="30" spans="1:13" x14ac:dyDescent="0.3">
      <c r="A30" s="97"/>
      <c r="B30" s="98"/>
      <c r="C30" s="99" t="str">
        <f>IFERROR(VLOOKUP(Tabela15[[#This Row],[Produto]],produtos,3,0),"")</f>
        <v/>
      </c>
      <c r="D30" s="100" t="str">
        <f>IFERROR(Tabela15[[#This Row],[preço unitário]]*Tabela15[[#This Row],[Qtd]],"")</f>
        <v/>
      </c>
      <c r="E30" s="86"/>
      <c r="F30" s="97"/>
      <c r="G30" s="97"/>
      <c r="H30" s="99" t="str">
        <f>IFERROR(VLOOKUP(vendas_maio[[#This Row],[Produto]],produtos,5,0),"")</f>
        <v/>
      </c>
      <c r="I30" s="100" t="str">
        <f>IFERROR(vendas_maio[[#This Row],[preço unitário]]*vendas_maio[[#This Row],[Qtd]],"")</f>
        <v/>
      </c>
      <c r="J30" s="86"/>
      <c r="K30" s="112"/>
      <c r="L30" s="112"/>
      <c r="M30" s="112"/>
    </row>
    <row r="31" spans="1:13" x14ac:dyDescent="0.3">
      <c r="A31" s="97"/>
      <c r="B31" s="98"/>
      <c r="C31" s="99" t="str">
        <f>IFERROR(VLOOKUP(Tabela15[[#This Row],[Produto]],produtos,3,0),"")</f>
        <v/>
      </c>
      <c r="D31" s="100" t="str">
        <f>IFERROR(Tabela15[[#This Row],[preço unitário]]*Tabela15[[#This Row],[Qtd]],"")</f>
        <v/>
      </c>
      <c r="E31" s="86"/>
      <c r="F31" s="97"/>
      <c r="G31" s="97"/>
      <c r="H31" s="99" t="str">
        <f>IFERROR(VLOOKUP(vendas_maio[[#This Row],[Produto]],produtos,5,0),"")</f>
        <v/>
      </c>
      <c r="I31" s="100" t="str">
        <f>IFERROR(vendas_maio[[#This Row],[preço unitário]]*vendas_maio[[#This Row],[Qtd]],"")</f>
        <v/>
      </c>
      <c r="J31" s="86"/>
      <c r="K31" s="112"/>
      <c r="L31" s="112"/>
      <c r="M31" s="112"/>
    </row>
    <row r="32" spans="1:13" x14ac:dyDescent="0.3">
      <c r="A32" s="97"/>
      <c r="B32" s="98"/>
      <c r="C32" s="99" t="str">
        <f>IFERROR(VLOOKUP(Tabela15[[#This Row],[Produto]],produtos,3,0),"")</f>
        <v/>
      </c>
      <c r="D32" s="100" t="str">
        <f>IFERROR(Tabela15[[#This Row],[preço unitário]]*Tabela15[[#This Row],[Qtd]],"")</f>
        <v/>
      </c>
      <c r="E32" s="86"/>
      <c r="F32" s="97"/>
      <c r="G32" s="97"/>
      <c r="H32" s="99" t="str">
        <f>IFERROR(VLOOKUP(vendas_maio[[#This Row],[Produto]],produtos,5,0),"")</f>
        <v/>
      </c>
      <c r="I32" s="100" t="str">
        <f>IFERROR(vendas_maio[[#This Row],[preço unitário]]*vendas_maio[[#This Row],[Qtd]],"")</f>
        <v/>
      </c>
      <c r="J32" s="86"/>
      <c r="K32" s="112"/>
      <c r="L32" s="112"/>
      <c r="M32" s="112"/>
    </row>
    <row r="33" spans="1:13" x14ac:dyDescent="0.3">
      <c r="A33" s="97"/>
      <c r="B33" s="98"/>
      <c r="C33" s="99" t="str">
        <f>IFERROR(VLOOKUP(Tabela15[[#This Row],[Produto]],produtos,3,0),"")</f>
        <v/>
      </c>
      <c r="D33" s="100" t="str">
        <f>IFERROR(Tabela15[[#This Row],[preço unitário]]*Tabela15[[#This Row],[Qtd]],"")</f>
        <v/>
      </c>
      <c r="E33" s="86"/>
      <c r="F33" s="97"/>
      <c r="G33" s="97"/>
      <c r="H33" s="99" t="str">
        <f>IFERROR(VLOOKUP(vendas_maio[[#This Row],[Produto]],produtos,5,0),"")</f>
        <v/>
      </c>
      <c r="I33" s="100" t="str">
        <f>IFERROR(vendas_maio[[#This Row],[preço unitário]]*vendas_maio[[#This Row],[Qtd]],"")</f>
        <v/>
      </c>
      <c r="J33" s="86"/>
      <c r="K33" s="112"/>
      <c r="L33" s="112"/>
      <c r="M33" s="112"/>
    </row>
    <row r="34" spans="1:13" x14ac:dyDescent="0.3">
      <c r="A34" s="97"/>
      <c r="B34" s="98"/>
      <c r="C34" s="99" t="str">
        <f>IFERROR(VLOOKUP(Tabela15[[#This Row],[Produto]],produtos,3,0),"")</f>
        <v/>
      </c>
      <c r="D34" s="100" t="str">
        <f>IFERROR(Tabela15[[#This Row],[preço unitário]]*Tabela15[[#This Row],[Qtd]],"")</f>
        <v/>
      </c>
      <c r="E34" s="86"/>
      <c r="F34" s="97"/>
      <c r="G34" s="97"/>
      <c r="H34" s="99" t="str">
        <f>IFERROR(VLOOKUP(vendas_maio[[#This Row],[Produto]],produtos,5,0),"")</f>
        <v/>
      </c>
      <c r="I34" s="100" t="str">
        <f>IFERROR(vendas_maio[[#This Row],[preço unitário]]*vendas_maio[[#This Row],[Qtd]],"")</f>
        <v/>
      </c>
      <c r="J34" s="86"/>
      <c r="K34" s="112"/>
      <c r="L34" s="112"/>
      <c r="M34" s="112"/>
    </row>
    <row r="35" spans="1:13" x14ac:dyDescent="0.3">
      <c r="A35" s="97"/>
      <c r="B35" s="98"/>
      <c r="C35" s="99" t="str">
        <f>IFERROR(VLOOKUP(Tabela15[[#This Row],[Produto]],produtos,3,0),"")</f>
        <v/>
      </c>
      <c r="D35" s="100" t="str">
        <f>IFERROR(Tabela15[[#This Row],[preço unitário]]*Tabela15[[#This Row],[Qtd]],"")</f>
        <v/>
      </c>
      <c r="E35" s="86"/>
      <c r="F35" s="97"/>
      <c r="G35" s="97"/>
      <c r="H35" s="99" t="str">
        <f>IFERROR(VLOOKUP(vendas_maio[[#This Row],[Produto]],produtos,5,0),"")</f>
        <v/>
      </c>
      <c r="I35" s="100" t="str">
        <f>IFERROR(vendas_maio[[#This Row],[preço unitário]]*vendas_maio[[#This Row],[Qtd]],"")</f>
        <v/>
      </c>
      <c r="J35" s="86"/>
      <c r="K35" s="112"/>
      <c r="L35" s="112"/>
      <c r="M35" s="112"/>
    </row>
    <row r="36" spans="1:13" x14ac:dyDescent="0.3">
      <c r="A36" s="97"/>
      <c r="B36" s="98"/>
      <c r="C36" s="99" t="str">
        <f>IFERROR(VLOOKUP(Tabela15[[#This Row],[Produto]],produtos,3,0),"")</f>
        <v/>
      </c>
      <c r="D36" s="100" t="str">
        <f>IFERROR(Tabela15[[#This Row],[preço unitário]]*Tabela15[[#This Row],[Qtd]],"")</f>
        <v/>
      </c>
      <c r="E36" s="86"/>
      <c r="F36" s="97"/>
      <c r="G36" s="97"/>
      <c r="H36" s="99" t="str">
        <f>IFERROR(VLOOKUP(vendas_maio[[#This Row],[Produto]],produtos,5,0),"")</f>
        <v/>
      </c>
      <c r="I36" s="100" t="str">
        <f>IFERROR(vendas_maio[[#This Row],[preço unitário]]*vendas_maio[[#This Row],[Qtd]],"")</f>
        <v/>
      </c>
      <c r="J36" s="86"/>
      <c r="K36" s="112"/>
      <c r="L36" s="112"/>
      <c r="M36" s="112"/>
    </row>
    <row r="37" spans="1:13" x14ac:dyDescent="0.3">
      <c r="A37" s="97"/>
      <c r="B37" s="98"/>
      <c r="C37" s="99" t="str">
        <f>IFERROR(VLOOKUP(Tabela15[[#This Row],[Produto]],produtos,3,0),"")</f>
        <v/>
      </c>
      <c r="D37" s="100" t="str">
        <f>IFERROR(Tabela15[[#This Row],[preço unitário]]*Tabela15[[#This Row],[Qtd]],"")</f>
        <v/>
      </c>
      <c r="E37" s="86"/>
      <c r="F37" s="97"/>
      <c r="G37" s="97"/>
      <c r="H37" s="99" t="str">
        <f>IFERROR(VLOOKUP(vendas_maio[[#This Row],[Produto]],produtos,5,0),"")</f>
        <v/>
      </c>
      <c r="I37" s="100" t="str">
        <f>IFERROR(vendas_maio[[#This Row],[preço unitário]]*vendas_maio[[#This Row],[Qtd]],"")</f>
        <v/>
      </c>
      <c r="J37" s="86"/>
      <c r="K37" s="112"/>
      <c r="L37" s="112"/>
      <c r="M37" s="112"/>
    </row>
    <row r="38" spans="1:13" x14ac:dyDescent="0.3">
      <c r="A38" s="97"/>
      <c r="B38" s="98"/>
      <c r="C38" s="99" t="str">
        <f>IFERROR(VLOOKUP(Tabela15[[#This Row],[Produto]],produtos,3,0),"")</f>
        <v/>
      </c>
      <c r="D38" s="100" t="str">
        <f>IFERROR(Tabela15[[#This Row],[preço unitário]]*Tabela15[[#This Row],[Qtd]],"")</f>
        <v/>
      </c>
      <c r="E38" s="86"/>
      <c r="F38" s="97"/>
      <c r="G38" s="97"/>
      <c r="H38" s="99" t="str">
        <f>IFERROR(VLOOKUP(vendas_maio[[#This Row],[Produto]],produtos,5,0),"")</f>
        <v/>
      </c>
      <c r="I38" s="100" t="str">
        <f>IFERROR(vendas_maio[[#This Row],[preço unitário]]*vendas_maio[[#This Row],[Qtd]],"")</f>
        <v/>
      </c>
      <c r="J38" s="86"/>
      <c r="K38" s="112"/>
      <c r="L38" s="112"/>
      <c r="M38" s="112"/>
    </row>
    <row r="39" spans="1:13" x14ac:dyDescent="0.3">
      <c r="A39" s="97"/>
      <c r="B39" s="98"/>
      <c r="C39" s="99" t="str">
        <f>IFERROR(VLOOKUP(Tabela15[[#This Row],[Produto]],produtos,3,0),"")</f>
        <v/>
      </c>
      <c r="D39" s="100" t="str">
        <f>IFERROR(Tabela15[[#This Row],[preço unitário]]*Tabela15[[#This Row],[Qtd]],"")</f>
        <v/>
      </c>
      <c r="E39" s="86"/>
      <c r="F39" s="97"/>
      <c r="G39" s="97"/>
      <c r="H39" s="99" t="str">
        <f>IFERROR(VLOOKUP(vendas_maio[[#This Row],[Produto]],produtos,5,0),"")</f>
        <v/>
      </c>
      <c r="I39" s="100" t="str">
        <f>IFERROR(vendas_maio[[#This Row],[preço unitário]]*vendas_maio[[#This Row],[Qtd]],"")</f>
        <v/>
      </c>
      <c r="J39" s="86"/>
      <c r="K39" s="112"/>
      <c r="L39" s="112"/>
      <c r="M39" s="112"/>
    </row>
    <row r="40" spans="1:13" x14ac:dyDescent="0.3">
      <c r="A40" s="97"/>
      <c r="B40" s="98"/>
      <c r="C40" s="99" t="str">
        <f>IFERROR(VLOOKUP(Tabela15[[#This Row],[Produto]],produtos,3,0),"")</f>
        <v/>
      </c>
      <c r="D40" s="100" t="str">
        <f>IFERROR(Tabela15[[#This Row],[preço unitário]]*Tabela15[[#This Row],[Qtd]],"")</f>
        <v/>
      </c>
      <c r="F40" s="97"/>
      <c r="G40" s="97"/>
      <c r="H40" s="99" t="str">
        <f>IFERROR(VLOOKUP(vendas_maio[[#This Row],[Produto]],produtos,5,0),"")</f>
        <v/>
      </c>
      <c r="I40" s="100" t="str">
        <f>IFERROR(vendas_maio[[#This Row],[preço unitário]]*vendas_maio[[#This Row],[Qtd]],"")</f>
        <v/>
      </c>
      <c r="K40" s="112"/>
      <c r="L40" s="112"/>
      <c r="M40" s="112"/>
    </row>
    <row r="41" spans="1:13" x14ac:dyDescent="0.3">
      <c r="A41" s="97"/>
      <c r="B41" s="98"/>
      <c r="C41" s="99" t="str">
        <f>IFERROR(VLOOKUP(Tabela15[[#This Row],[Produto]],produtos,3,0),"")</f>
        <v/>
      </c>
      <c r="D41" s="100" t="str">
        <f>IFERROR(Tabela15[[#This Row],[preço unitário]]*Tabela15[[#This Row],[Qtd]],"")</f>
        <v/>
      </c>
      <c r="F41" s="97"/>
      <c r="G41" s="97"/>
      <c r="H41" s="99" t="str">
        <f>IFERROR(VLOOKUP(vendas_maio[[#This Row],[Produto]],produtos,5,0),"")</f>
        <v/>
      </c>
      <c r="I41" s="100" t="str">
        <f>IFERROR(vendas_maio[[#This Row],[preço unitário]]*vendas_maio[[#This Row],[Qtd]],"")</f>
        <v/>
      </c>
      <c r="K41" s="112"/>
      <c r="L41" s="112"/>
      <c r="M41" s="112"/>
    </row>
    <row r="42" spans="1:13" x14ac:dyDescent="0.3">
      <c r="A42" s="97"/>
      <c r="B42" s="98"/>
      <c r="C42" s="99" t="str">
        <f>IFERROR(VLOOKUP(Tabela15[[#This Row],[Produto]],produtos,3,0),"")</f>
        <v/>
      </c>
      <c r="D42" s="100" t="str">
        <f>IFERROR(Tabela15[[#This Row],[preço unitário]]*Tabela15[[#This Row],[Qtd]],"")</f>
        <v/>
      </c>
      <c r="F42" s="97"/>
      <c r="G42" s="97"/>
      <c r="H42" s="99" t="str">
        <f>IFERROR(VLOOKUP(vendas_maio[[#This Row],[Produto]],produtos,5,0),"")</f>
        <v/>
      </c>
      <c r="I42" s="100" t="str">
        <f>IFERROR(vendas_maio[[#This Row],[preço unitário]]*vendas_maio[[#This Row],[Qtd]],"")</f>
        <v/>
      </c>
      <c r="K42" s="112"/>
      <c r="L42" s="112"/>
      <c r="M42" s="112"/>
    </row>
    <row r="43" spans="1:13" x14ac:dyDescent="0.3">
      <c r="A43" s="97"/>
      <c r="B43" s="98"/>
      <c r="C43" s="99" t="str">
        <f>IFERROR(VLOOKUP(Tabela15[[#This Row],[Produto]],produtos,3,0),"")</f>
        <v/>
      </c>
      <c r="D43" s="100" t="str">
        <f>IFERROR(Tabela15[[#This Row],[preço unitário]]*Tabela15[[#This Row],[Qtd]],"")</f>
        <v/>
      </c>
      <c r="F43" s="97"/>
      <c r="G43" s="97"/>
      <c r="H43" s="99" t="str">
        <f>IFERROR(VLOOKUP(vendas_maio[[#This Row],[Produto]],produtos,5,0),"")</f>
        <v/>
      </c>
      <c r="I43" s="100" t="str">
        <f>IFERROR(vendas_maio[[#This Row],[preço unitário]]*vendas_maio[[#This Row],[Qtd]],"")</f>
        <v/>
      </c>
      <c r="K43" s="112"/>
      <c r="L43" s="112"/>
      <c r="M43" s="112"/>
    </row>
    <row r="44" spans="1:13" x14ac:dyDescent="0.3">
      <c r="A44" s="97"/>
      <c r="B44" s="98"/>
      <c r="C44" s="99" t="str">
        <f>IFERROR(VLOOKUP(Tabela15[[#This Row],[Produto]],produtos,3,0),"")</f>
        <v/>
      </c>
      <c r="D44" s="100" t="str">
        <f>IFERROR(Tabela15[[#This Row],[preço unitário]]*Tabela15[[#This Row],[Qtd]],"")</f>
        <v/>
      </c>
      <c r="F44" s="97"/>
      <c r="G44" s="97"/>
      <c r="H44" s="99" t="str">
        <f>IFERROR(VLOOKUP(vendas_maio[[#This Row],[Produto]],produtos,5,0),"")</f>
        <v/>
      </c>
      <c r="I44" s="100" t="str">
        <f>IFERROR(vendas_maio[[#This Row],[preço unitário]]*vendas_maio[[#This Row],[Qtd]],"")</f>
        <v/>
      </c>
      <c r="K44" s="112"/>
      <c r="L44" s="112"/>
      <c r="M44" s="112"/>
    </row>
    <row r="45" spans="1:13" x14ac:dyDescent="0.3">
      <c r="A45" s="97"/>
      <c r="B45" s="98"/>
      <c r="C45" s="99" t="str">
        <f>IFERROR(VLOOKUP(Tabela15[[#This Row],[Produto]],produtos,3,0),"")</f>
        <v/>
      </c>
      <c r="D45" s="100" t="str">
        <f>IFERROR(Tabela15[[#This Row],[preço unitário]]*Tabela15[[#This Row],[Qtd]],"")</f>
        <v/>
      </c>
      <c r="F45" s="97"/>
      <c r="G45" s="97"/>
      <c r="H45" s="99" t="str">
        <f>IFERROR(VLOOKUP(vendas_maio[[#This Row],[Produto]],produtos,5,0),"")</f>
        <v/>
      </c>
      <c r="I45" s="100" t="str">
        <f>IFERROR(vendas_maio[[#This Row],[preço unitário]]*vendas_maio[[#This Row],[Qtd]],"")</f>
        <v/>
      </c>
      <c r="K45" s="112"/>
      <c r="L45" s="112"/>
      <c r="M45" s="112"/>
    </row>
    <row r="46" spans="1:13" x14ac:dyDescent="0.3">
      <c r="A46" s="97"/>
      <c r="B46" s="98"/>
      <c r="C46" s="99" t="str">
        <f>IFERROR(VLOOKUP(Tabela15[[#This Row],[Produto]],produtos,3,0),"")</f>
        <v/>
      </c>
      <c r="D46" s="100" t="str">
        <f>IFERROR(Tabela15[[#This Row],[preço unitário]]*Tabela15[[#This Row],[Qtd]],"")</f>
        <v/>
      </c>
      <c r="F46" s="97"/>
      <c r="G46" s="97"/>
      <c r="H46" s="99" t="str">
        <f>IFERROR(VLOOKUP(vendas_maio[[#This Row],[Produto]],produtos,5,0),"")</f>
        <v/>
      </c>
      <c r="I46" s="100" t="str">
        <f>IFERROR(vendas_maio[[#This Row],[preço unitário]]*vendas_maio[[#This Row],[Qtd]],"")</f>
        <v/>
      </c>
      <c r="K46" s="112"/>
      <c r="L46" s="112"/>
      <c r="M46" s="112"/>
    </row>
    <row r="47" spans="1:13" x14ac:dyDescent="0.3">
      <c r="A47" s="97"/>
      <c r="B47" s="98"/>
      <c r="C47" s="99" t="str">
        <f>IFERROR(VLOOKUP(Tabela15[[#This Row],[Produto]],produtos,3,0),"")</f>
        <v/>
      </c>
      <c r="D47" s="100" t="str">
        <f>IFERROR(Tabela15[[#This Row],[preço unitário]]*Tabela15[[#This Row],[Qtd]],"")</f>
        <v/>
      </c>
      <c r="F47" s="97"/>
      <c r="G47" s="97"/>
      <c r="H47" s="99" t="str">
        <f>IFERROR(VLOOKUP(vendas_maio[[#This Row],[Produto]],produtos,5,0),"")</f>
        <v/>
      </c>
      <c r="I47" s="100" t="str">
        <f>IFERROR(vendas_maio[[#This Row],[preço unitário]]*vendas_maio[[#This Row],[Qtd]],"")</f>
        <v/>
      </c>
      <c r="K47" s="112"/>
      <c r="L47" s="112"/>
      <c r="M47" s="112"/>
    </row>
    <row r="48" spans="1:13" x14ac:dyDescent="0.3">
      <c r="A48" s="97"/>
      <c r="B48" s="98"/>
      <c r="C48" s="99" t="str">
        <f>IFERROR(VLOOKUP(Tabela15[[#This Row],[Produto]],produtos,3,0),"")</f>
        <v/>
      </c>
      <c r="D48" s="100" t="str">
        <f>IFERROR(Tabela15[[#This Row],[preço unitário]]*Tabela15[[#This Row],[Qtd]],"")</f>
        <v/>
      </c>
      <c r="F48" s="97"/>
      <c r="G48" s="97"/>
      <c r="H48" s="99" t="str">
        <f>IFERROR(VLOOKUP(vendas_maio[[#This Row],[Produto]],produtos,5,0),"")</f>
        <v/>
      </c>
      <c r="I48" s="100" t="str">
        <f>IFERROR(vendas_maio[[#This Row],[preço unitário]]*vendas_maio[[#This Row],[Qtd]],"")</f>
        <v/>
      </c>
      <c r="K48" s="112"/>
      <c r="L48" s="112"/>
      <c r="M48" s="112"/>
    </row>
    <row r="49" spans="1:13" x14ac:dyDescent="0.3">
      <c r="A49" s="97"/>
      <c r="B49" s="98"/>
      <c r="C49" s="99" t="str">
        <f>IFERROR(VLOOKUP(Tabela15[[#This Row],[Produto]],produtos,3,0),"")</f>
        <v/>
      </c>
      <c r="D49" s="100" t="str">
        <f>IFERROR(Tabela15[[#This Row],[preço unitário]]*Tabela15[[#This Row],[Qtd]],"")</f>
        <v/>
      </c>
      <c r="F49" s="97"/>
      <c r="G49" s="97"/>
      <c r="H49" s="99" t="str">
        <f>IFERROR(VLOOKUP(vendas_maio[[#This Row],[Produto]],produtos,5,0),"")</f>
        <v/>
      </c>
      <c r="I49" s="100" t="str">
        <f>IFERROR(vendas_maio[[#This Row],[preço unitário]]*vendas_maio[[#This Row],[Qtd]],"")</f>
        <v/>
      </c>
      <c r="K49" s="112"/>
      <c r="L49" s="112"/>
      <c r="M49" s="112"/>
    </row>
    <row r="50" spans="1:13" x14ac:dyDescent="0.3">
      <c r="A50" s="97"/>
      <c r="B50" s="98"/>
      <c r="C50" s="99" t="str">
        <f>IFERROR(VLOOKUP(Tabela15[[#This Row],[Produto]],produtos,3,0),"")</f>
        <v/>
      </c>
      <c r="D50" s="100" t="str">
        <f>IFERROR(Tabela15[[#This Row],[preço unitário]]*Tabela15[[#This Row],[Qtd]],"")</f>
        <v/>
      </c>
      <c r="F50" s="97"/>
      <c r="G50" s="97"/>
      <c r="H50" s="99" t="str">
        <f>IFERROR(VLOOKUP(vendas_maio[[#This Row],[Produto]],produtos,5,0),"")</f>
        <v/>
      </c>
      <c r="I50" s="100" t="str">
        <f>IFERROR(vendas_maio[[#This Row],[preço unitário]]*vendas_maio[[#This Row],[Qtd]],"")</f>
        <v/>
      </c>
      <c r="K50" s="112"/>
      <c r="L50" s="112"/>
      <c r="M50" s="112"/>
    </row>
    <row r="51" spans="1:13" x14ac:dyDescent="0.3">
      <c r="A51" s="97"/>
      <c r="B51" s="98"/>
      <c r="C51" s="99" t="str">
        <f>IFERROR(VLOOKUP(Tabela15[[#This Row],[Produto]],produtos,3,0),"")</f>
        <v/>
      </c>
      <c r="D51" s="100" t="str">
        <f>IFERROR(Tabela15[[#This Row],[preço unitário]]*Tabela15[[#This Row],[Qtd]],"")</f>
        <v/>
      </c>
      <c r="F51" s="97"/>
      <c r="G51" s="97"/>
      <c r="H51" s="99" t="str">
        <f>IFERROR(VLOOKUP(vendas_maio[[#This Row],[Produto]],produtos,5,0),"")</f>
        <v/>
      </c>
      <c r="I51" s="100" t="str">
        <f>IFERROR(vendas_maio[[#This Row],[preço unitário]]*vendas_maio[[#This Row],[Qtd]],"")</f>
        <v/>
      </c>
      <c r="K51" s="112"/>
      <c r="L51" s="112"/>
      <c r="M51" s="112"/>
    </row>
    <row r="52" spans="1:13" x14ac:dyDescent="0.3">
      <c r="A52" s="97"/>
      <c r="B52" s="98"/>
      <c r="C52" s="99" t="str">
        <f>IFERROR(VLOOKUP(Tabela15[[#This Row],[Produto]],produtos,3,0),"")</f>
        <v/>
      </c>
      <c r="D52" s="100" t="str">
        <f>IFERROR(Tabela15[[#This Row],[preço unitário]]*Tabela15[[#This Row],[Qtd]],"")</f>
        <v/>
      </c>
      <c r="F52" s="97"/>
      <c r="G52" s="97"/>
      <c r="H52" s="99" t="str">
        <f>IFERROR(VLOOKUP(vendas_maio[[#This Row],[Produto]],produtos,5,0),"")</f>
        <v/>
      </c>
      <c r="I52" s="100" t="str">
        <f>IFERROR(vendas_maio[[#This Row],[preço unitário]]*vendas_maio[[#This Row],[Qtd]],"")</f>
        <v/>
      </c>
      <c r="K52" s="112"/>
      <c r="L52" s="112"/>
      <c r="M52" s="112"/>
    </row>
    <row r="53" spans="1:13" x14ac:dyDescent="0.3">
      <c r="A53" s="97"/>
      <c r="B53" s="98"/>
      <c r="C53" s="99" t="str">
        <f>IFERROR(VLOOKUP(Tabela15[[#This Row],[Produto]],produtos,3,0),"")</f>
        <v/>
      </c>
      <c r="D53" s="100" t="str">
        <f>IFERROR(Tabela15[[#This Row],[preço unitário]]*Tabela15[[#This Row],[Qtd]],"")</f>
        <v/>
      </c>
      <c r="F53" s="97"/>
      <c r="G53" s="97"/>
      <c r="H53" s="99" t="str">
        <f>IFERROR(VLOOKUP(vendas_maio[[#This Row],[Produto]],produtos,5,0),"")</f>
        <v/>
      </c>
      <c r="I53" s="100" t="str">
        <f>IFERROR(vendas_maio[[#This Row],[preço unitário]]*vendas_maio[[#This Row],[Qtd]],"")</f>
        <v/>
      </c>
      <c r="K53" s="112"/>
      <c r="L53" s="112"/>
      <c r="M53" s="112"/>
    </row>
    <row r="54" spans="1:13" x14ac:dyDescent="0.3">
      <c r="A54" s="97"/>
      <c r="B54" s="98"/>
      <c r="C54" s="99" t="str">
        <f>IFERROR(VLOOKUP(Tabela15[[#This Row],[Produto]],produtos,3,0),"")</f>
        <v/>
      </c>
      <c r="D54" s="100" t="str">
        <f>IFERROR(Tabela15[[#This Row],[preço unitário]]*Tabela15[[#This Row],[Qtd]],"")</f>
        <v/>
      </c>
      <c r="F54" s="97"/>
      <c r="G54" s="97"/>
      <c r="H54" s="99" t="str">
        <f>IFERROR(VLOOKUP(vendas_maio[[#This Row],[Produto]],produtos,5,0),"")</f>
        <v/>
      </c>
      <c r="I54" s="100" t="str">
        <f>IFERROR(vendas_maio[[#This Row],[preço unitário]]*vendas_maio[[#This Row],[Qtd]],"")</f>
        <v/>
      </c>
      <c r="K54" s="112"/>
      <c r="L54" s="112"/>
      <c r="M54" s="112"/>
    </row>
    <row r="55" spans="1:13" x14ac:dyDescent="0.3">
      <c r="A55" s="97"/>
      <c r="B55" s="98"/>
      <c r="C55" s="99" t="str">
        <f>IFERROR(VLOOKUP(Tabela15[[#This Row],[Produto]],produtos,3,0),"")</f>
        <v/>
      </c>
      <c r="D55" s="100" t="str">
        <f>IFERROR(Tabela15[[#This Row],[preço unitário]]*Tabela15[[#This Row],[Qtd]],"")</f>
        <v/>
      </c>
      <c r="F55" s="97"/>
      <c r="G55" s="97"/>
      <c r="H55" s="99" t="str">
        <f>IFERROR(VLOOKUP(vendas_maio[[#This Row],[Produto]],produtos,5,0),"")</f>
        <v/>
      </c>
      <c r="I55" s="100" t="str">
        <f>IFERROR(vendas_maio[[#This Row],[preço unitário]]*vendas_maio[[#This Row],[Qtd]],"")</f>
        <v/>
      </c>
      <c r="K55" s="112"/>
      <c r="L55" s="112"/>
      <c r="M55" s="112"/>
    </row>
    <row r="56" spans="1:13" x14ac:dyDescent="0.3">
      <c r="A56" s="97"/>
      <c r="B56" s="98"/>
      <c r="C56" s="99" t="str">
        <f>IFERROR(VLOOKUP(Tabela15[[#This Row],[Produto]],produtos,3,0),"")</f>
        <v/>
      </c>
      <c r="D56" s="100" t="str">
        <f>IFERROR(Tabela15[[#This Row],[preço unitário]]*Tabela15[[#This Row],[Qtd]],"")</f>
        <v/>
      </c>
      <c r="F56" s="97"/>
      <c r="G56" s="97"/>
      <c r="H56" s="99" t="str">
        <f>IFERROR(VLOOKUP(vendas_maio[[#This Row],[Produto]],produtos,5,0),"")</f>
        <v/>
      </c>
      <c r="I56" s="100" t="str">
        <f>IFERROR(vendas_maio[[#This Row],[preço unitário]]*vendas_maio[[#This Row],[Qtd]],"")</f>
        <v/>
      </c>
      <c r="K56" s="112"/>
      <c r="L56" s="112"/>
      <c r="M56" s="112"/>
    </row>
    <row r="57" spans="1:13" x14ac:dyDescent="0.3">
      <c r="A57" s="97"/>
      <c r="B57" s="98"/>
      <c r="C57" s="99" t="str">
        <f>IFERROR(VLOOKUP(Tabela15[[#This Row],[Produto]],produtos,3,0),"")</f>
        <v/>
      </c>
      <c r="D57" s="100" t="str">
        <f>IFERROR(Tabela15[[#This Row],[preço unitário]]*Tabela15[[#This Row],[Qtd]],"")</f>
        <v/>
      </c>
      <c r="F57" s="97"/>
      <c r="G57" s="97"/>
      <c r="H57" s="99" t="str">
        <f>IFERROR(VLOOKUP(vendas_maio[[#This Row],[Produto]],produtos,5,0),"")</f>
        <v/>
      </c>
      <c r="I57" s="100" t="str">
        <f>IFERROR(vendas_maio[[#This Row],[preço unitário]]*vendas_maio[[#This Row],[Qtd]],"")</f>
        <v/>
      </c>
      <c r="K57" s="112"/>
      <c r="L57" s="112"/>
      <c r="M57" s="112"/>
    </row>
    <row r="58" spans="1:13" x14ac:dyDescent="0.3">
      <c r="A58" s="97"/>
      <c r="B58" s="98"/>
      <c r="C58" s="99" t="str">
        <f>IFERROR(VLOOKUP(Tabela15[[#This Row],[Produto]],produtos,3,0),"")</f>
        <v/>
      </c>
      <c r="D58" s="100" t="str">
        <f>IFERROR(Tabela15[[#This Row],[preço unitário]]*Tabela15[[#This Row],[Qtd]],"")</f>
        <v/>
      </c>
      <c r="F58" s="97"/>
      <c r="G58" s="97"/>
      <c r="H58" s="99" t="str">
        <f>IFERROR(VLOOKUP(vendas_maio[[#This Row],[Produto]],produtos,5,0),"")</f>
        <v/>
      </c>
      <c r="I58" s="100" t="str">
        <f>IFERROR(vendas_maio[[#This Row],[preço unitário]]*vendas_maio[[#This Row],[Qtd]],"")</f>
        <v/>
      </c>
      <c r="K58" s="112"/>
      <c r="L58" s="112"/>
      <c r="M58" s="112"/>
    </row>
    <row r="59" spans="1:13" x14ac:dyDescent="0.3">
      <c r="A59" s="97"/>
      <c r="B59" s="98"/>
      <c r="C59" s="99" t="str">
        <f>IFERROR(VLOOKUP(Tabela15[[#This Row],[Produto]],produtos,3,0),"")</f>
        <v/>
      </c>
      <c r="D59" s="100" t="str">
        <f>IFERROR(Tabela15[[#This Row],[preço unitário]]*Tabela15[[#This Row],[Qtd]],"")</f>
        <v/>
      </c>
      <c r="F59" s="97"/>
      <c r="G59" s="97"/>
      <c r="H59" s="99" t="str">
        <f>IFERROR(VLOOKUP(vendas_maio[[#This Row],[Produto]],produtos,5,0),"")</f>
        <v/>
      </c>
      <c r="I59" s="100" t="str">
        <f>IFERROR(vendas_maio[[#This Row],[preço unitário]]*vendas_maio[[#This Row],[Qtd]],"")</f>
        <v/>
      </c>
      <c r="K59" s="112"/>
      <c r="L59" s="112"/>
      <c r="M59" s="112"/>
    </row>
    <row r="60" spans="1:13" x14ac:dyDescent="0.3">
      <c r="A60" s="97"/>
      <c r="B60" s="98"/>
      <c r="C60" s="99" t="str">
        <f>IFERROR(VLOOKUP(Tabela15[[#This Row],[Produto]],produtos,3,0),"")</f>
        <v/>
      </c>
      <c r="D60" s="100" t="str">
        <f>IFERROR(Tabela15[[#This Row],[preço unitário]]*Tabela15[[#This Row],[Qtd]],"")</f>
        <v/>
      </c>
      <c r="F60" s="97"/>
      <c r="G60" s="97"/>
      <c r="H60" s="99" t="str">
        <f>IFERROR(VLOOKUP(vendas_maio[[#This Row],[Produto]],produtos,5,0),"")</f>
        <v/>
      </c>
      <c r="I60" s="100" t="str">
        <f>IFERROR(vendas_maio[[#This Row],[preço unitário]]*vendas_maio[[#This Row],[Qtd]],"")</f>
        <v/>
      </c>
      <c r="K60" s="112"/>
      <c r="L60" s="112"/>
      <c r="M60" s="112"/>
    </row>
    <row r="61" spans="1:13" x14ac:dyDescent="0.3">
      <c r="A61" s="97"/>
      <c r="B61" s="98"/>
      <c r="C61" s="99" t="str">
        <f>IFERROR(VLOOKUP(Tabela15[[#This Row],[Produto]],produtos,3,0),"")</f>
        <v/>
      </c>
      <c r="D61" s="100" t="str">
        <f>IFERROR(Tabela15[[#This Row],[preço unitário]]*Tabela15[[#This Row],[Qtd]],"")</f>
        <v/>
      </c>
      <c r="F61" s="97"/>
      <c r="G61" s="97"/>
      <c r="H61" s="99" t="str">
        <f>IFERROR(VLOOKUP(vendas_maio[[#This Row],[Produto]],produtos,5,0),"")</f>
        <v/>
      </c>
      <c r="I61" s="100" t="str">
        <f>IFERROR(vendas_maio[[#This Row],[preço unitário]]*vendas_maio[[#This Row],[Qtd]],"")</f>
        <v/>
      </c>
      <c r="K61" s="112"/>
      <c r="L61" s="112"/>
      <c r="M61" s="112"/>
    </row>
    <row r="62" spans="1:13" x14ac:dyDescent="0.3">
      <c r="A62" s="97"/>
      <c r="B62" s="98"/>
      <c r="C62" s="99" t="str">
        <f>IFERROR(VLOOKUP(Tabela15[[#This Row],[Produto]],produtos,3,0),"")</f>
        <v/>
      </c>
      <c r="D62" s="100" t="str">
        <f>IFERROR(Tabela15[[#This Row],[preço unitário]]*Tabela15[[#This Row],[Qtd]],"")</f>
        <v/>
      </c>
      <c r="F62" s="97"/>
      <c r="G62" s="97"/>
      <c r="H62" s="99" t="str">
        <f>IFERROR(VLOOKUP(vendas_maio[[#This Row],[Produto]],produtos,5,0),"")</f>
        <v/>
      </c>
      <c r="I62" s="100" t="str">
        <f>IFERROR(vendas_maio[[#This Row],[preço unitário]]*vendas_maio[[#This Row],[Qtd]],"")</f>
        <v/>
      </c>
      <c r="K62" s="112"/>
      <c r="L62" s="112"/>
      <c r="M62" s="112"/>
    </row>
    <row r="63" spans="1:13" x14ac:dyDescent="0.3">
      <c r="A63" s="97"/>
      <c r="B63" s="98"/>
      <c r="C63" s="99" t="str">
        <f>IFERROR(VLOOKUP(Tabela15[[#This Row],[Produto]],produtos,3,0),"")</f>
        <v/>
      </c>
      <c r="D63" s="100" t="str">
        <f>IFERROR(Tabela15[[#This Row],[preço unitário]]*Tabela15[[#This Row],[Qtd]],"")</f>
        <v/>
      </c>
      <c r="F63" s="97"/>
      <c r="G63" s="97"/>
      <c r="H63" s="99" t="str">
        <f>IFERROR(VLOOKUP(vendas_maio[[#This Row],[Produto]],produtos,5,0),"")</f>
        <v/>
      </c>
      <c r="I63" s="100" t="str">
        <f>IFERROR(vendas_maio[[#This Row],[preço unitário]]*vendas_maio[[#This Row],[Qtd]],"")</f>
        <v/>
      </c>
      <c r="K63" s="112"/>
      <c r="L63" s="112"/>
      <c r="M63" s="112"/>
    </row>
    <row r="64" spans="1:13" x14ac:dyDescent="0.3">
      <c r="A64" s="97"/>
      <c r="B64" s="98"/>
      <c r="C64" s="99" t="str">
        <f>IFERROR(VLOOKUP(Tabela15[[#This Row],[Produto]],produtos,3,0),"")</f>
        <v/>
      </c>
      <c r="D64" s="100" t="str">
        <f>IFERROR(Tabela15[[#This Row],[preço unitário]]*Tabela15[[#This Row],[Qtd]],"")</f>
        <v/>
      </c>
      <c r="F64" s="97"/>
      <c r="G64" s="97"/>
      <c r="H64" s="99" t="str">
        <f>IFERROR(VLOOKUP(vendas_maio[[#This Row],[Produto]],produtos,5,0),"")</f>
        <v/>
      </c>
      <c r="I64" s="100" t="str">
        <f>IFERROR(vendas_maio[[#This Row],[preço unitário]]*vendas_maio[[#This Row],[Qtd]],"")</f>
        <v/>
      </c>
      <c r="K64" s="112"/>
      <c r="L64" s="112"/>
      <c r="M64" s="112"/>
    </row>
    <row r="65" spans="1:13" x14ac:dyDescent="0.3">
      <c r="A65" s="97"/>
      <c r="B65" s="98"/>
      <c r="C65" s="99" t="str">
        <f>IFERROR(VLOOKUP(Tabela15[[#This Row],[Produto]],produtos,3,0),"")</f>
        <v/>
      </c>
      <c r="D65" s="100" t="str">
        <f>IFERROR(Tabela15[[#This Row],[preço unitário]]*Tabela15[[#This Row],[Qtd]],"")</f>
        <v/>
      </c>
      <c r="F65" s="97"/>
      <c r="G65" s="97"/>
      <c r="H65" s="99" t="str">
        <f>IFERROR(VLOOKUP(vendas_maio[[#This Row],[Produto]],produtos,5,0),"")</f>
        <v/>
      </c>
      <c r="I65" s="100" t="str">
        <f>IFERROR(vendas_maio[[#This Row],[preço unitário]]*vendas_maio[[#This Row],[Qtd]],"")</f>
        <v/>
      </c>
      <c r="K65" s="112"/>
      <c r="L65" s="112"/>
      <c r="M65" s="112"/>
    </row>
    <row r="66" spans="1:13" x14ac:dyDescent="0.3">
      <c r="A66" s="97"/>
      <c r="B66" s="98"/>
      <c r="C66" s="99" t="str">
        <f>IFERROR(VLOOKUP(Tabela15[[#This Row],[Produto]],produtos,3,0),"")</f>
        <v/>
      </c>
      <c r="D66" s="100" t="str">
        <f>IFERROR(Tabela15[[#This Row],[preço unitário]]*Tabela15[[#This Row],[Qtd]],"")</f>
        <v/>
      </c>
      <c r="F66" s="97"/>
      <c r="G66" s="97"/>
      <c r="H66" s="99" t="str">
        <f>IFERROR(VLOOKUP(vendas_maio[[#This Row],[Produto]],produtos,5,0),"")</f>
        <v/>
      </c>
      <c r="I66" s="100" t="str">
        <f>IFERROR(vendas_maio[[#This Row],[preço unitário]]*vendas_maio[[#This Row],[Qtd]],"")</f>
        <v/>
      </c>
      <c r="K66" s="112"/>
      <c r="L66" s="112"/>
      <c r="M66" s="112"/>
    </row>
    <row r="67" spans="1:13" x14ac:dyDescent="0.3">
      <c r="A67" s="97"/>
      <c r="B67" s="98"/>
      <c r="C67" s="99" t="str">
        <f>IFERROR(VLOOKUP(Tabela15[[#This Row],[Produto]],produtos,3,0),"")</f>
        <v/>
      </c>
      <c r="D67" s="100" t="str">
        <f>IFERROR(Tabela15[[#This Row],[preço unitário]]*Tabela15[[#This Row],[Qtd]],"")</f>
        <v/>
      </c>
      <c r="F67" s="97"/>
      <c r="G67" s="97"/>
      <c r="H67" s="99" t="str">
        <f>IFERROR(VLOOKUP(vendas_maio[[#This Row],[Produto]],produtos,5,0),"")</f>
        <v/>
      </c>
      <c r="I67" s="100" t="str">
        <f>IFERROR(vendas_maio[[#This Row],[preço unitário]]*vendas_maio[[#This Row],[Qtd]],"")</f>
        <v/>
      </c>
      <c r="K67" s="112"/>
      <c r="L67" s="112"/>
      <c r="M67" s="112"/>
    </row>
    <row r="68" spans="1:13" x14ac:dyDescent="0.3">
      <c r="A68" s="97"/>
      <c r="B68" s="98"/>
      <c r="C68" s="99" t="str">
        <f>IFERROR(VLOOKUP(Tabela15[[#This Row],[Produto]],produtos,3,0),"")</f>
        <v/>
      </c>
      <c r="D68" s="100" t="str">
        <f>IFERROR(Tabela15[[#This Row],[preço unitário]]*Tabela15[[#This Row],[Qtd]],"")</f>
        <v/>
      </c>
      <c r="F68" s="97"/>
      <c r="G68" s="97"/>
      <c r="H68" s="99" t="str">
        <f>IFERROR(VLOOKUP(vendas_maio[[#This Row],[Produto]],produtos,5,0),"")</f>
        <v/>
      </c>
      <c r="I68" s="100" t="str">
        <f>IFERROR(vendas_maio[[#This Row],[preço unitário]]*vendas_maio[[#This Row],[Qtd]],"")</f>
        <v/>
      </c>
      <c r="K68" s="112"/>
      <c r="L68" s="112"/>
      <c r="M68" s="112"/>
    </row>
    <row r="69" spans="1:13" x14ac:dyDescent="0.3">
      <c r="A69" s="97"/>
      <c r="B69" s="98"/>
      <c r="C69" s="99" t="str">
        <f>IFERROR(VLOOKUP(Tabela15[[#This Row],[Produto]],produtos,3,0),"")</f>
        <v/>
      </c>
      <c r="D69" s="100" t="str">
        <f>IFERROR(Tabela15[[#This Row],[preço unitário]]*Tabela15[[#This Row],[Qtd]],"")</f>
        <v/>
      </c>
      <c r="F69" s="97"/>
      <c r="G69" s="97"/>
      <c r="H69" s="99" t="str">
        <f>IFERROR(VLOOKUP(vendas_maio[[#This Row],[Produto]],produtos,5,0),"")</f>
        <v/>
      </c>
      <c r="I69" s="100" t="str">
        <f>IFERROR(vendas_maio[[#This Row],[preço unitário]]*vendas_maio[[#This Row],[Qtd]],"")</f>
        <v/>
      </c>
      <c r="K69" s="112"/>
      <c r="L69" s="112"/>
      <c r="M69" s="112"/>
    </row>
    <row r="70" spans="1:13" x14ac:dyDescent="0.3">
      <c r="A70" s="97"/>
      <c r="B70" s="98"/>
      <c r="C70" s="99" t="str">
        <f>IFERROR(VLOOKUP(Tabela15[[#This Row],[Produto]],produtos,3,0),"")</f>
        <v/>
      </c>
      <c r="D70" s="100" t="str">
        <f>IFERROR(Tabela15[[#This Row],[preço unitário]]*Tabela15[[#This Row],[Qtd]],"")</f>
        <v/>
      </c>
      <c r="F70" s="97"/>
      <c r="G70" s="97"/>
      <c r="H70" s="99" t="str">
        <f>IFERROR(VLOOKUP(vendas_maio[[#This Row],[Produto]],produtos,5,0),"")</f>
        <v/>
      </c>
      <c r="I70" s="100" t="str">
        <f>IFERROR(vendas_maio[[#This Row],[preço unitário]]*vendas_maio[[#This Row],[Qtd]],"")</f>
        <v/>
      </c>
      <c r="K70" s="112"/>
      <c r="L70" s="112"/>
      <c r="M70" s="112"/>
    </row>
    <row r="71" spans="1:13" x14ac:dyDescent="0.3">
      <c r="A71" s="97"/>
      <c r="B71" s="98"/>
      <c r="C71" s="99" t="str">
        <f>IFERROR(VLOOKUP(Tabela15[[#This Row],[Produto]],produtos,3,0),"")</f>
        <v/>
      </c>
      <c r="D71" s="100" t="str">
        <f>IFERROR(Tabela15[[#This Row],[preço unitário]]*Tabela15[[#This Row],[Qtd]],"")</f>
        <v/>
      </c>
      <c r="F71" s="97"/>
      <c r="G71" s="97"/>
      <c r="H71" s="99" t="str">
        <f>IFERROR(VLOOKUP(vendas_maio[[#This Row],[Produto]],produtos,5,0),"")</f>
        <v/>
      </c>
      <c r="I71" s="100" t="str">
        <f>IFERROR(vendas_maio[[#This Row],[preço unitário]]*vendas_maio[[#This Row],[Qtd]],"")</f>
        <v/>
      </c>
      <c r="K71" s="112"/>
      <c r="L71" s="112"/>
      <c r="M71" s="112"/>
    </row>
    <row r="72" spans="1:13" x14ac:dyDescent="0.3">
      <c r="A72" s="97"/>
      <c r="B72" s="98"/>
      <c r="C72" s="99" t="str">
        <f>IFERROR(VLOOKUP(Tabela15[[#This Row],[Produto]],produtos,3,0),"")</f>
        <v/>
      </c>
      <c r="D72" s="100" t="str">
        <f>IFERROR(Tabela15[[#This Row],[preço unitário]]*Tabela15[[#This Row],[Qtd]],"")</f>
        <v/>
      </c>
      <c r="F72" s="97"/>
      <c r="G72" s="97"/>
      <c r="H72" s="99" t="str">
        <f>IFERROR(VLOOKUP(vendas_maio[[#This Row],[Produto]],produtos,5,0),"")</f>
        <v/>
      </c>
      <c r="I72" s="100" t="str">
        <f>IFERROR(vendas_maio[[#This Row],[preço unitário]]*vendas_maio[[#This Row],[Qtd]],"")</f>
        <v/>
      </c>
      <c r="K72" s="112"/>
      <c r="L72" s="112"/>
      <c r="M72" s="112"/>
    </row>
    <row r="73" spans="1:13" x14ac:dyDescent="0.3">
      <c r="A73" s="97"/>
      <c r="B73" s="98"/>
      <c r="C73" s="99" t="str">
        <f>IFERROR(VLOOKUP(Tabela15[[#This Row],[Produto]],produtos,3,0),"")</f>
        <v/>
      </c>
      <c r="D73" s="100" t="str">
        <f>IFERROR(Tabela15[[#This Row],[preço unitário]]*Tabela15[[#This Row],[Qtd]],"")</f>
        <v/>
      </c>
      <c r="F73" s="97"/>
      <c r="G73" s="97"/>
      <c r="H73" s="99" t="str">
        <f>IFERROR(VLOOKUP(vendas_maio[[#This Row],[Produto]],produtos,5,0),"")</f>
        <v/>
      </c>
      <c r="I73" s="100" t="str">
        <f>IFERROR(vendas_maio[[#This Row],[preço unitário]]*vendas_maio[[#This Row],[Qtd]],"")</f>
        <v/>
      </c>
      <c r="K73" s="112"/>
      <c r="L73" s="112"/>
      <c r="M73" s="112"/>
    </row>
    <row r="74" spans="1:13" x14ac:dyDescent="0.3">
      <c r="A74" s="97"/>
      <c r="B74" s="98"/>
      <c r="C74" s="99" t="str">
        <f>IFERROR(VLOOKUP(Tabela15[[#This Row],[Produto]],produtos,3,0),"")</f>
        <v/>
      </c>
      <c r="D74" s="100" t="str">
        <f>IFERROR(Tabela15[[#This Row],[preço unitário]]*Tabela15[[#This Row],[Qtd]],"")</f>
        <v/>
      </c>
      <c r="F74" s="97"/>
      <c r="G74" s="97"/>
      <c r="H74" s="99" t="str">
        <f>IFERROR(VLOOKUP(vendas_maio[[#This Row],[Produto]],produtos,5,0),"")</f>
        <v/>
      </c>
      <c r="I74" s="100" t="str">
        <f>IFERROR(vendas_maio[[#This Row],[preço unitário]]*vendas_maio[[#This Row],[Qtd]],"")</f>
        <v/>
      </c>
      <c r="K74" s="112"/>
      <c r="L74" s="112"/>
      <c r="M74" s="112"/>
    </row>
    <row r="75" spans="1:13" x14ac:dyDescent="0.3">
      <c r="A75" s="97"/>
      <c r="B75" s="98"/>
      <c r="C75" s="99" t="str">
        <f>IFERROR(VLOOKUP(Tabela15[[#This Row],[Produto]],produtos,3,0),"")</f>
        <v/>
      </c>
      <c r="D75" s="100" t="str">
        <f>IFERROR(Tabela15[[#This Row],[preço unitário]]*Tabela15[[#This Row],[Qtd]],"")</f>
        <v/>
      </c>
      <c r="F75" s="97"/>
      <c r="G75" s="97"/>
      <c r="H75" s="99" t="str">
        <f>IFERROR(VLOOKUP(vendas_maio[[#This Row],[Produto]],produtos,5,0),"")</f>
        <v/>
      </c>
      <c r="I75" s="100" t="str">
        <f>IFERROR(vendas_maio[[#This Row],[preço unitário]]*vendas_maio[[#This Row],[Qtd]],"")</f>
        <v/>
      </c>
      <c r="K75" s="112"/>
      <c r="L75" s="112"/>
      <c r="M75" s="112"/>
    </row>
    <row r="76" spans="1:13" x14ac:dyDescent="0.3">
      <c r="A76" s="97"/>
      <c r="B76" s="98"/>
      <c r="C76" s="99" t="str">
        <f>IFERROR(VLOOKUP(Tabela15[[#This Row],[Produto]],produtos,3,0),"")</f>
        <v/>
      </c>
      <c r="D76" s="100" t="str">
        <f>IFERROR(Tabela15[[#This Row],[preço unitário]]*Tabela15[[#This Row],[Qtd]],"")</f>
        <v/>
      </c>
      <c r="F76" s="97"/>
      <c r="G76" s="97"/>
      <c r="H76" s="99" t="str">
        <f>IFERROR(VLOOKUP(vendas_maio[[#This Row],[Produto]],produtos,5,0),"")</f>
        <v/>
      </c>
      <c r="I76" s="100" t="str">
        <f>IFERROR(vendas_maio[[#This Row],[preço unitário]]*vendas_maio[[#This Row],[Qtd]],"")</f>
        <v/>
      </c>
      <c r="K76" s="112"/>
      <c r="L76" s="112"/>
      <c r="M76" s="112"/>
    </row>
    <row r="77" spans="1:13" x14ac:dyDescent="0.3">
      <c r="A77" s="97"/>
      <c r="B77" s="98"/>
      <c r="C77" s="99" t="str">
        <f>IFERROR(VLOOKUP(Tabela15[[#This Row],[Produto]],produtos,3,0),"")</f>
        <v/>
      </c>
      <c r="D77" s="100" t="str">
        <f>IFERROR(Tabela15[[#This Row],[preço unitário]]*Tabela15[[#This Row],[Qtd]],"")</f>
        <v/>
      </c>
      <c r="F77" s="97"/>
      <c r="G77" s="97"/>
      <c r="H77" s="99" t="str">
        <f>IFERROR(VLOOKUP(vendas_maio[[#This Row],[Produto]],produtos,5,0),"")</f>
        <v/>
      </c>
      <c r="I77" s="100" t="str">
        <f>IFERROR(vendas_maio[[#This Row],[preço unitário]]*vendas_maio[[#This Row],[Qtd]],"")</f>
        <v/>
      </c>
      <c r="K77" s="112"/>
      <c r="L77" s="112"/>
      <c r="M77" s="112"/>
    </row>
    <row r="78" spans="1:13" x14ac:dyDescent="0.3">
      <c r="A78" s="97"/>
      <c r="B78" s="98"/>
      <c r="C78" s="99" t="str">
        <f>IFERROR(VLOOKUP(Tabela15[[#This Row],[Produto]],produtos,3,0),"")</f>
        <v/>
      </c>
      <c r="D78" s="100" t="str">
        <f>IFERROR(Tabela15[[#This Row],[preço unitário]]*Tabela15[[#This Row],[Qtd]],"")</f>
        <v/>
      </c>
      <c r="F78" s="97"/>
      <c r="G78" s="97"/>
      <c r="H78" s="99" t="str">
        <f>IFERROR(VLOOKUP(vendas_maio[[#This Row],[Produto]],produtos,5,0),"")</f>
        <v/>
      </c>
      <c r="I78" s="100" t="str">
        <f>IFERROR(vendas_maio[[#This Row],[preço unitário]]*vendas_maio[[#This Row],[Qtd]],"")</f>
        <v/>
      </c>
      <c r="K78" s="112"/>
      <c r="L78" s="112"/>
      <c r="M78" s="112"/>
    </row>
    <row r="79" spans="1:13" x14ac:dyDescent="0.3">
      <c r="A79" s="97"/>
      <c r="B79" s="98"/>
      <c r="C79" s="99" t="str">
        <f>IFERROR(VLOOKUP(Tabela15[[#This Row],[Produto]],produtos,3,0),"")</f>
        <v/>
      </c>
      <c r="D79" s="100" t="str">
        <f>IFERROR(Tabela15[[#This Row],[preço unitário]]*Tabela15[[#This Row],[Qtd]],"")</f>
        <v/>
      </c>
      <c r="F79" s="97"/>
      <c r="G79" s="97"/>
      <c r="H79" s="99" t="str">
        <f>IFERROR(VLOOKUP(vendas_maio[[#This Row],[Produto]],produtos,5,0),"")</f>
        <v/>
      </c>
      <c r="I79" s="100" t="str">
        <f>IFERROR(vendas_maio[[#This Row],[preço unitário]]*vendas_maio[[#This Row],[Qtd]],"")</f>
        <v/>
      </c>
      <c r="K79" s="112"/>
      <c r="L79" s="112"/>
      <c r="M79" s="112"/>
    </row>
    <row r="80" spans="1:13" x14ac:dyDescent="0.3">
      <c r="A80" s="97"/>
      <c r="B80" s="98"/>
      <c r="C80" s="99" t="str">
        <f>IFERROR(VLOOKUP(Tabela15[[#This Row],[Produto]],produtos,3,0),"")</f>
        <v/>
      </c>
      <c r="D80" s="100" t="str">
        <f>IFERROR(Tabela15[[#This Row],[preço unitário]]*Tabela15[[#This Row],[Qtd]],"")</f>
        <v/>
      </c>
      <c r="F80" s="97"/>
      <c r="G80" s="97"/>
      <c r="H80" s="99" t="str">
        <f>IFERROR(VLOOKUP(vendas_maio[[#This Row],[Produto]],produtos,5,0),"")</f>
        <v/>
      </c>
      <c r="I80" s="100" t="str">
        <f>IFERROR(vendas_maio[[#This Row],[preço unitário]]*vendas_maio[[#This Row],[Qtd]],"")</f>
        <v/>
      </c>
      <c r="K80" s="112"/>
      <c r="L80" s="112"/>
      <c r="M80" s="112"/>
    </row>
    <row r="81" spans="1:13" x14ac:dyDescent="0.3">
      <c r="A81" s="97"/>
      <c r="B81" s="98"/>
      <c r="C81" s="99" t="str">
        <f>IFERROR(VLOOKUP(Tabela15[[#This Row],[Produto]],produtos,3,0),"")</f>
        <v/>
      </c>
      <c r="D81" s="100" t="str">
        <f>IFERROR(Tabela15[[#This Row],[preço unitário]]*Tabela15[[#This Row],[Qtd]],"")</f>
        <v/>
      </c>
      <c r="F81" s="97"/>
      <c r="G81" s="97"/>
      <c r="H81" s="99" t="str">
        <f>IFERROR(VLOOKUP(vendas_maio[[#This Row],[Produto]],produtos,5,0),"")</f>
        <v/>
      </c>
      <c r="I81" s="100" t="str">
        <f>IFERROR(vendas_maio[[#This Row],[preço unitário]]*vendas_maio[[#This Row],[Qtd]],"")</f>
        <v/>
      </c>
      <c r="K81" s="112"/>
      <c r="L81" s="112"/>
      <c r="M81" s="112"/>
    </row>
    <row r="82" spans="1:13" x14ac:dyDescent="0.3">
      <c r="A82" s="97"/>
      <c r="B82" s="98"/>
      <c r="C82" s="99" t="str">
        <f>IFERROR(VLOOKUP(Tabela15[[#This Row],[Produto]],produtos,3,0),"")</f>
        <v/>
      </c>
      <c r="D82" s="100" t="str">
        <f>IFERROR(Tabela15[[#This Row],[preço unitário]]*Tabela15[[#This Row],[Qtd]],"")</f>
        <v/>
      </c>
      <c r="F82" s="97"/>
      <c r="G82" s="97"/>
      <c r="H82" s="99" t="str">
        <f>IFERROR(VLOOKUP(vendas_maio[[#This Row],[Produto]],produtos,5,0),"")</f>
        <v/>
      </c>
      <c r="I82" s="100" t="str">
        <f>IFERROR(vendas_maio[[#This Row],[preço unitário]]*vendas_maio[[#This Row],[Qtd]],"")</f>
        <v/>
      </c>
      <c r="K82" s="112"/>
      <c r="L82" s="112"/>
      <c r="M82" s="112"/>
    </row>
    <row r="83" spans="1:13" x14ac:dyDescent="0.3">
      <c r="A83" s="97"/>
      <c r="B83" s="98"/>
      <c r="C83" s="99" t="str">
        <f>IFERROR(VLOOKUP(Tabela15[[#This Row],[Produto]],produtos,3,0),"")</f>
        <v/>
      </c>
      <c r="D83" s="100" t="str">
        <f>IFERROR(Tabela15[[#This Row],[preço unitário]]*Tabela15[[#This Row],[Qtd]],"")</f>
        <v/>
      </c>
      <c r="F83" s="97"/>
      <c r="G83" s="97"/>
      <c r="H83" s="99" t="str">
        <f>IFERROR(VLOOKUP(vendas_maio[[#This Row],[Produto]],produtos,5,0),"")</f>
        <v/>
      </c>
      <c r="I83" s="100" t="str">
        <f>IFERROR(vendas_maio[[#This Row],[preço unitário]]*vendas_maio[[#This Row],[Qtd]],"")</f>
        <v/>
      </c>
      <c r="K83" s="112"/>
      <c r="L83" s="112"/>
      <c r="M83" s="112"/>
    </row>
    <row r="84" spans="1:13" x14ac:dyDescent="0.3">
      <c r="A84" s="97"/>
      <c r="B84" s="98"/>
      <c r="C84" s="99" t="str">
        <f>IFERROR(VLOOKUP(Tabela15[[#This Row],[Produto]],produtos,3,0),"")</f>
        <v/>
      </c>
      <c r="D84" s="100" t="str">
        <f>IFERROR(Tabela15[[#This Row],[preço unitário]]*Tabela15[[#This Row],[Qtd]],"")</f>
        <v/>
      </c>
      <c r="F84" s="97"/>
      <c r="G84" s="97"/>
      <c r="H84" s="99" t="str">
        <f>IFERROR(VLOOKUP(vendas_maio[[#This Row],[Produto]],produtos,5,0),"")</f>
        <v/>
      </c>
      <c r="I84" s="100" t="str">
        <f>IFERROR(vendas_maio[[#This Row],[preço unitário]]*vendas_maio[[#This Row],[Qtd]],"")</f>
        <v/>
      </c>
      <c r="K84" s="112"/>
      <c r="L84" s="112"/>
      <c r="M84" s="112"/>
    </row>
    <row r="85" spans="1:13" x14ac:dyDescent="0.3">
      <c r="A85" s="97"/>
      <c r="B85" s="98"/>
      <c r="C85" s="99" t="str">
        <f>IFERROR(VLOOKUP(Tabela15[[#This Row],[Produto]],produtos,3,0),"")</f>
        <v/>
      </c>
      <c r="D85" s="100" t="str">
        <f>IFERROR(Tabela15[[#This Row],[preço unitário]]*Tabela15[[#This Row],[Qtd]],"")</f>
        <v/>
      </c>
      <c r="F85" s="97"/>
      <c r="G85" s="97"/>
      <c r="H85" s="99" t="str">
        <f>IFERROR(VLOOKUP(vendas_maio[[#This Row],[Produto]],produtos,5,0),"")</f>
        <v/>
      </c>
      <c r="I85" s="100" t="str">
        <f>IFERROR(vendas_maio[[#This Row],[preço unitário]]*vendas_maio[[#This Row],[Qtd]],"")</f>
        <v/>
      </c>
      <c r="K85" s="112"/>
      <c r="L85" s="112"/>
      <c r="M85" s="112"/>
    </row>
    <row r="86" spans="1:13" x14ac:dyDescent="0.3">
      <c r="A86" s="97"/>
      <c r="B86" s="98"/>
      <c r="C86" s="99" t="str">
        <f>IFERROR(VLOOKUP(Tabela15[[#This Row],[Produto]],produtos,3,0),"")</f>
        <v/>
      </c>
      <c r="D86" s="100" t="str">
        <f>IFERROR(Tabela15[[#This Row],[preço unitário]]*Tabela15[[#This Row],[Qtd]],"")</f>
        <v/>
      </c>
      <c r="F86" s="97"/>
      <c r="G86" s="97"/>
      <c r="H86" s="99" t="str">
        <f>IFERROR(VLOOKUP(vendas_maio[[#This Row],[Produto]],produtos,5,0),"")</f>
        <v/>
      </c>
      <c r="I86" s="100" t="str">
        <f>IFERROR(vendas_maio[[#This Row],[preço unitário]]*vendas_maio[[#This Row],[Qtd]],"")</f>
        <v/>
      </c>
      <c r="K86" s="112"/>
      <c r="L86" s="112"/>
      <c r="M86" s="112"/>
    </row>
    <row r="87" spans="1:13" x14ac:dyDescent="0.3">
      <c r="A87" s="97"/>
      <c r="B87" s="98"/>
      <c r="C87" s="99" t="str">
        <f>IFERROR(VLOOKUP(Tabela15[[#This Row],[Produto]],produtos,3,0),"")</f>
        <v/>
      </c>
      <c r="D87" s="100" t="str">
        <f>IFERROR(Tabela15[[#This Row],[preço unitário]]*Tabela15[[#This Row],[Qtd]],"")</f>
        <v/>
      </c>
      <c r="F87" s="97"/>
      <c r="G87" s="97"/>
      <c r="H87" s="99" t="str">
        <f>IFERROR(VLOOKUP(vendas_maio[[#This Row],[Produto]],produtos,5,0),"")</f>
        <v/>
      </c>
      <c r="I87" s="100" t="str">
        <f>IFERROR(vendas_maio[[#This Row],[preço unitário]]*vendas_maio[[#This Row],[Qtd]],"")</f>
        <v/>
      </c>
      <c r="K87" s="112"/>
      <c r="L87" s="112"/>
      <c r="M87" s="112"/>
    </row>
    <row r="88" spans="1:13" x14ac:dyDescent="0.3">
      <c r="A88" s="97"/>
      <c r="B88" s="98"/>
      <c r="C88" s="99" t="str">
        <f>IFERROR(VLOOKUP(Tabela15[[#This Row],[Produto]],produtos,3,0),"")</f>
        <v/>
      </c>
      <c r="D88" s="100" t="str">
        <f>IFERROR(Tabela15[[#This Row],[preço unitário]]*Tabela15[[#This Row],[Qtd]],"")</f>
        <v/>
      </c>
      <c r="F88" s="97"/>
      <c r="G88" s="97"/>
      <c r="H88" s="99" t="str">
        <f>IFERROR(VLOOKUP(vendas_maio[[#This Row],[Produto]],produtos,5,0),"")</f>
        <v/>
      </c>
      <c r="I88" s="100" t="str">
        <f>IFERROR(vendas_maio[[#This Row],[preço unitário]]*vendas_maio[[#This Row],[Qtd]],"")</f>
        <v/>
      </c>
      <c r="K88" s="112"/>
      <c r="L88" s="112"/>
      <c r="M88" s="112"/>
    </row>
    <row r="89" spans="1:13" x14ac:dyDescent="0.3">
      <c r="A89" s="97"/>
      <c r="B89" s="98"/>
      <c r="C89" s="99" t="str">
        <f>IFERROR(VLOOKUP(Tabela15[[#This Row],[Produto]],produtos,3,0),"")</f>
        <v/>
      </c>
      <c r="D89" s="100" t="str">
        <f>IFERROR(Tabela15[[#This Row],[preço unitário]]*Tabela15[[#This Row],[Qtd]],"")</f>
        <v/>
      </c>
      <c r="F89" s="97"/>
      <c r="G89" s="97"/>
      <c r="H89" s="99" t="str">
        <f>IFERROR(VLOOKUP(vendas_maio[[#This Row],[Produto]],produtos,5,0),"")</f>
        <v/>
      </c>
      <c r="I89" s="100" t="str">
        <f>IFERROR(vendas_maio[[#This Row],[preço unitário]]*vendas_maio[[#This Row],[Qtd]],"")</f>
        <v/>
      </c>
      <c r="K89" s="112"/>
      <c r="L89" s="112"/>
      <c r="M89" s="112"/>
    </row>
    <row r="90" spans="1:13" x14ac:dyDescent="0.3">
      <c r="A90" s="97"/>
      <c r="B90" s="98"/>
      <c r="C90" s="99" t="str">
        <f>IFERROR(VLOOKUP(Tabela15[[#This Row],[Produto]],produtos,3,0),"")</f>
        <v/>
      </c>
      <c r="D90" s="100" t="str">
        <f>IFERROR(Tabela15[[#This Row],[preço unitário]]*Tabela15[[#This Row],[Qtd]],"")</f>
        <v/>
      </c>
      <c r="F90" s="97"/>
      <c r="G90" s="97"/>
      <c r="H90" s="99" t="str">
        <f>IFERROR(VLOOKUP(vendas_maio[[#This Row],[Produto]],produtos,5,0),"")</f>
        <v/>
      </c>
      <c r="I90" s="100" t="str">
        <f>IFERROR(vendas_maio[[#This Row],[preço unitário]]*vendas_maio[[#This Row],[Qtd]],"")</f>
        <v/>
      </c>
      <c r="K90" s="112"/>
      <c r="L90" s="112"/>
      <c r="M90" s="112"/>
    </row>
    <row r="91" spans="1:13" x14ac:dyDescent="0.3">
      <c r="A91" s="97"/>
      <c r="B91" s="98"/>
      <c r="C91" s="99" t="str">
        <f>IFERROR(VLOOKUP(Tabela15[[#This Row],[Produto]],produtos,3,0),"")</f>
        <v/>
      </c>
      <c r="D91" s="100" t="str">
        <f>IFERROR(Tabela15[[#This Row],[preço unitário]]*Tabela15[[#This Row],[Qtd]],"")</f>
        <v/>
      </c>
      <c r="F91" s="97"/>
      <c r="G91" s="97"/>
      <c r="H91" s="99" t="str">
        <f>IFERROR(VLOOKUP(vendas_maio[[#This Row],[Produto]],produtos,5,0),"")</f>
        <v/>
      </c>
      <c r="I91" s="100" t="str">
        <f>IFERROR(vendas_maio[[#This Row],[preço unitário]]*vendas_maio[[#This Row],[Qtd]],"")</f>
        <v/>
      </c>
      <c r="K91" s="112"/>
      <c r="L91" s="112"/>
      <c r="M91" s="112"/>
    </row>
    <row r="92" spans="1:13" x14ac:dyDescent="0.3">
      <c r="A92" s="97"/>
      <c r="B92" s="98"/>
      <c r="C92" s="99" t="str">
        <f>IFERROR(VLOOKUP(Tabela15[[#This Row],[Produto]],produtos,3,0),"")</f>
        <v/>
      </c>
      <c r="D92" s="100" t="str">
        <f>IFERROR(Tabela15[[#This Row],[preço unitário]]*Tabela15[[#This Row],[Qtd]],"")</f>
        <v/>
      </c>
      <c r="F92" s="97"/>
      <c r="G92" s="97"/>
      <c r="H92" s="99" t="str">
        <f>IFERROR(VLOOKUP(vendas_maio[[#This Row],[Produto]],produtos,5,0),"")</f>
        <v/>
      </c>
      <c r="I92" s="100" t="str">
        <f>IFERROR(vendas_maio[[#This Row],[preço unitário]]*vendas_maio[[#This Row],[Qtd]],"")</f>
        <v/>
      </c>
      <c r="K92" s="112"/>
      <c r="L92" s="112"/>
      <c r="M92" s="112"/>
    </row>
    <row r="93" spans="1:13" x14ac:dyDescent="0.3">
      <c r="A93" s="97"/>
      <c r="B93" s="98"/>
      <c r="C93" s="99" t="str">
        <f>IFERROR(VLOOKUP(Tabela15[[#This Row],[Produto]],produtos,3,0),"")</f>
        <v/>
      </c>
      <c r="D93" s="100" t="str">
        <f>IFERROR(Tabela15[[#This Row],[preço unitário]]*Tabela15[[#This Row],[Qtd]],"")</f>
        <v/>
      </c>
      <c r="F93" s="97"/>
      <c r="G93" s="97"/>
      <c r="H93" s="99" t="str">
        <f>IFERROR(VLOOKUP(vendas_maio[[#This Row],[Produto]],produtos,5,0),"")</f>
        <v/>
      </c>
      <c r="I93" s="100" t="str">
        <f>IFERROR(vendas_maio[[#This Row],[preço unitário]]*vendas_maio[[#This Row],[Qtd]],"")</f>
        <v/>
      </c>
      <c r="K93" s="112"/>
      <c r="L93" s="112"/>
      <c r="M93" s="112"/>
    </row>
    <row r="94" spans="1:13" x14ac:dyDescent="0.3">
      <c r="A94" s="97"/>
      <c r="B94" s="98"/>
      <c r="C94" s="99" t="str">
        <f>IFERROR(VLOOKUP(Tabela15[[#This Row],[Produto]],produtos,3,0),"")</f>
        <v/>
      </c>
      <c r="D94" s="100" t="str">
        <f>IFERROR(Tabela15[[#This Row],[preço unitário]]*Tabela15[[#This Row],[Qtd]],"")</f>
        <v/>
      </c>
      <c r="F94" s="97"/>
      <c r="G94" s="97"/>
      <c r="H94" s="99" t="str">
        <f>IFERROR(VLOOKUP(vendas_maio[[#This Row],[Produto]],produtos,5,0),"")</f>
        <v/>
      </c>
      <c r="I94" s="100" t="str">
        <f>IFERROR(vendas_maio[[#This Row],[preço unitário]]*vendas_maio[[#This Row],[Qtd]],"")</f>
        <v/>
      </c>
      <c r="K94" s="112"/>
      <c r="L94" s="112"/>
      <c r="M94" s="112"/>
    </row>
    <row r="95" spans="1:13" x14ac:dyDescent="0.3">
      <c r="A95" s="97"/>
      <c r="B95" s="98"/>
      <c r="C95" s="99" t="str">
        <f>IFERROR(VLOOKUP(Tabela15[[#This Row],[Produto]],produtos,3,0),"")</f>
        <v/>
      </c>
      <c r="D95" s="100" t="str">
        <f>IFERROR(Tabela15[[#This Row],[preço unitário]]*Tabela15[[#This Row],[Qtd]],"")</f>
        <v/>
      </c>
      <c r="F95" s="97"/>
      <c r="G95" s="97"/>
      <c r="H95" s="99" t="str">
        <f>IFERROR(VLOOKUP(vendas_maio[[#This Row],[Produto]],produtos,5,0),"")</f>
        <v/>
      </c>
      <c r="I95" s="100" t="str">
        <f>IFERROR(vendas_maio[[#This Row],[preço unitário]]*vendas_maio[[#This Row],[Qtd]],"")</f>
        <v/>
      </c>
      <c r="K95" s="112"/>
      <c r="L95" s="112"/>
      <c r="M95" s="112"/>
    </row>
    <row r="96" spans="1:13" x14ac:dyDescent="0.3">
      <c r="A96" s="97"/>
      <c r="B96" s="98"/>
      <c r="C96" s="99" t="str">
        <f>IFERROR(VLOOKUP(Tabela15[[#This Row],[Produto]],produtos,3,0),"")</f>
        <v/>
      </c>
      <c r="D96" s="100" t="str">
        <f>IFERROR(Tabela15[[#This Row],[preço unitário]]*Tabela15[[#This Row],[Qtd]],"")</f>
        <v/>
      </c>
      <c r="F96" s="97"/>
      <c r="G96" s="97"/>
      <c r="H96" s="99" t="str">
        <f>IFERROR(VLOOKUP(vendas_maio[[#This Row],[Produto]],produtos,5,0),"")</f>
        <v/>
      </c>
      <c r="I96" s="100" t="str">
        <f>IFERROR(vendas_maio[[#This Row],[preço unitário]]*vendas_maio[[#This Row],[Qtd]],"")</f>
        <v/>
      </c>
      <c r="K96" s="112"/>
      <c r="L96" s="112"/>
      <c r="M96" s="112"/>
    </row>
    <row r="97" spans="1:13" x14ac:dyDescent="0.3">
      <c r="A97" s="97"/>
      <c r="B97" s="98"/>
      <c r="C97" s="99" t="str">
        <f>IFERROR(VLOOKUP(Tabela15[[#This Row],[Produto]],produtos,3,0),"")</f>
        <v/>
      </c>
      <c r="D97" s="100" t="str">
        <f>IFERROR(Tabela15[[#This Row],[preço unitário]]*Tabela15[[#This Row],[Qtd]],"")</f>
        <v/>
      </c>
      <c r="F97" s="97"/>
      <c r="G97" s="97"/>
      <c r="H97" s="99" t="str">
        <f>IFERROR(VLOOKUP(vendas_maio[[#This Row],[Produto]],produtos,5,0),"")</f>
        <v/>
      </c>
      <c r="I97" s="100" t="str">
        <f>IFERROR(vendas_maio[[#This Row],[preço unitário]]*vendas_maio[[#This Row],[Qtd]],"")</f>
        <v/>
      </c>
      <c r="K97" s="112"/>
      <c r="L97" s="112"/>
      <c r="M97" s="112"/>
    </row>
    <row r="98" spans="1:13" x14ac:dyDescent="0.3">
      <c r="A98" s="97"/>
      <c r="B98" s="98"/>
      <c r="C98" s="99" t="str">
        <f>IFERROR(VLOOKUP(Tabela15[[#This Row],[Produto]],produtos,3,0),"")</f>
        <v/>
      </c>
      <c r="D98" s="100" t="str">
        <f>IFERROR(Tabela15[[#This Row],[preço unitário]]*Tabela15[[#This Row],[Qtd]],"")</f>
        <v/>
      </c>
      <c r="F98" s="97"/>
      <c r="G98" s="97"/>
      <c r="H98" s="99" t="str">
        <f>IFERROR(VLOOKUP(vendas_maio[[#This Row],[Produto]],produtos,5,0),"")</f>
        <v/>
      </c>
      <c r="I98" s="100" t="str">
        <f>IFERROR(vendas_maio[[#This Row],[preço unitário]]*vendas_maio[[#This Row],[Qtd]],"")</f>
        <v/>
      </c>
      <c r="K98" s="112"/>
      <c r="L98" s="112"/>
      <c r="M98" s="112"/>
    </row>
    <row r="99" spans="1:13" x14ac:dyDescent="0.3">
      <c r="A99" s="97"/>
      <c r="B99" s="98"/>
      <c r="C99" s="99" t="str">
        <f>IFERROR(VLOOKUP(Tabela15[[#This Row],[Produto]],produtos,3,0),"")</f>
        <v/>
      </c>
      <c r="D99" s="100" t="str">
        <f>IFERROR(Tabela15[[#This Row],[preço unitário]]*Tabela15[[#This Row],[Qtd]],"")</f>
        <v/>
      </c>
      <c r="F99" s="97"/>
      <c r="G99" s="97"/>
      <c r="H99" s="99" t="str">
        <f>IFERROR(VLOOKUP(vendas_maio[[#This Row],[Produto]],produtos,5,0),"")</f>
        <v/>
      </c>
      <c r="I99" s="100" t="str">
        <f>IFERROR(vendas_maio[[#This Row],[preço unitário]]*vendas_maio[[#This Row],[Qtd]],"")</f>
        <v/>
      </c>
      <c r="K99" s="112"/>
      <c r="L99" s="112"/>
      <c r="M99" s="112"/>
    </row>
    <row r="100" spans="1:13" x14ac:dyDescent="0.3">
      <c r="A100" s="97"/>
      <c r="B100" s="98"/>
      <c r="C100" s="99" t="str">
        <f>IFERROR(VLOOKUP(Tabela15[[#This Row],[Produto]],produtos,3,0),"")</f>
        <v/>
      </c>
      <c r="D100" s="100" t="str">
        <f>IFERROR(Tabela15[[#This Row],[preço unitário]]*Tabela15[[#This Row],[Qtd]],"")</f>
        <v/>
      </c>
      <c r="F100" s="97"/>
      <c r="G100" s="97"/>
      <c r="H100" s="99" t="str">
        <f>IFERROR(VLOOKUP(vendas_maio[[#This Row],[Produto]],produtos,5,0),"")</f>
        <v/>
      </c>
      <c r="I100" s="100" t="str">
        <f>IFERROR(vendas_maio[[#This Row],[preço unitário]]*vendas_maio[[#This Row],[Qtd]],"")</f>
        <v/>
      </c>
      <c r="K100" s="112"/>
      <c r="L100" s="112"/>
      <c r="M100" s="112"/>
    </row>
    <row r="101" spans="1:13" x14ac:dyDescent="0.3">
      <c r="A101" s="97"/>
      <c r="B101" s="98"/>
      <c r="C101" s="99" t="str">
        <f>IFERROR(VLOOKUP(Tabela15[[#This Row],[Produto]],produtos,3,0),"")</f>
        <v/>
      </c>
      <c r="D101" s="100" t="str">
        <f>IFERROR(Tabela15[[#This Row],[preço unitário]]*Tabela15[[#This Row],[Qtd]],"")</f>
        <v/>
      </c>
      <c r="F101" s="97"/>
      <c r="G101" s="97"/>
      <c r="H101" s="99" t="str">
        <f>IFERROR(VLOOKUP(vendas_maio[[#This Row],[Produto]],produtos,5,0),"")</f>
        <v/>
      </c>
      <c r="I101" s="100" t="str">
        <f>IFERROR(vendas_maio[[#This Row],[preço unitário]]*vendas_maio[[#This Row],[Qtd]],"")</f>
        <v/>
      </c>
      <c r="K101" s="112"/>
      <c r="L101" s="112"/>
      <c r="M101" s="112"/>
    </row>
    <row r="102" spans="1:13" x14ac:dyDescent="0.3">
      <c r="A102" s="97"/>
      <c r="B102" s="98"/>
      <c r="C102" s="99" t="str">
        <f>IFERROR(VLOOKUP(Tabela15[[#This Row],[Produto]],produtos,3,0),"")</f>
        <v/>
      </c>
      <c r="D102" s="100" t="str">
        <f>IFERROR(Tabela15[[#This Row],[preço unitário]]*Tabela15[[#This Row],[Qtd]],"")</f>
        <v/>
      </c>
      <c r="F102" s="97"/>
      <c r="G102" s="97"/>
      <c r="H102" s="99" t="str">
        <f>IFERROR(VLOOKUP(vendas_maio[[#This Row],[Produto]],produtos,5,0),"")</f>
        <v/>
      </c>
      <c r="I102" s="100" t="str">
        <f>IFERROR(vendas_maio[[#This Row],[preço unitário]]*vendas_maio[[#This Row],[Qtd]],"")</f>
        <v/>
      </c>
      <c r="K102" s="112"/>
      <c r="L102" s="112"/>
      <c r="M102" s="112"/>
    </row>
    <row r="103" spans="1:13" x14ac:dyDescent="0.3">
      <c r="A103" s="97"/>
      <c r="B103" s="98"/>
      <c r="C103" s="99" t="str">
        <f>IFERROR(VLOOKUP(Tabela15[[#This Row],[Produto]],produtos,3,0),"")</f>
        <v/>
      </c>
      <c r="D103" s="100" t="str">
        <f>IFERROR(Tabela15[[#This Row],[preço unitário]]*Tabela15[[#This Row],[Qtd]],"")</f>
        <v/>
      </c>
      <c r="F103" s="97"/>
      <c r="G103" s="97"/>
      <c r="H103" s="99" t="str">
        <f>IFERROR(VLOOKUP(vendas_maio[[#This Row],[Produto]],produtos,5,0),"")</f>
        <v/>
      </c>
      <c r="I103" s="100" t="str">
        <f>IFERROR(vendas_maio[[#This Row],[preço unitário]]*vendas_maio[[#This Row],[Qtd]],"")</f>
        <v/>
      </c>
      <c r="K103" s="112"/>
      <c r="L103" s="112"/>
      <c r="M103" s="112"/>
    </row>
    <row r="104" spans="1:13" x14ac:dyDescent="0.3">
      <c r="A104" s="97"/>
      <c r="B104" s="98"/>
      <c r="C104" s="99" t="str">
        <f>IFERROR(VLOOKUP(Tabela15[[#This Row],[Produto]],produtos,3,0),"")</f>
        <v/>
      </c>
      <c r="D104" s="100" t="str">
        <f>IFERROR(Tabela15[[#This Row],[preço unitário]]*Tabela15[[#This Row],[Qtd]],"")</f>
        <v/>
      </c>
      <c r="F104" s="97"/>
      <c r="G104" s="97"/>
      <c r="H104" s="99" t="str">
        <f>IFERROR(VLOOKUP(vendas_maio[[#This Row],[Produto]],produtos,5,0),"")</f>
        <v/>
      </c>
      <c r="I104" s="100" t="str">
        <f>IFERROR(vendas_maio[[#This Row],[preço unitário]]*vendas_maio[[#This Row],[Qtd]],"")</f>
        <v/>
      </c>
      <c r="K104" s="112"/>
      <c r="L104" s="112"/>
      <c r="M104" s="112"/>
    </row>
    <row r="105" spans="1:13" x14ac:dyDescent="0.3">
      <c r="A105" s="97"/>
      <c r="B105" s="98"/>
      <c r="C105" s="99" t="str">
        <f>IFERROR(VLOOKUP(Tabela15[[#This Row],[Produto]],produtos,3,0),"")</f>
        <v/>
      </c>
      <c r="D105" s="100" t="str">
        <f>IFERROR(Tabela15[[#This Row],[preço unitário]]*Tabela15[[#This Row],[Qtd]],"")</f>
        <v/>
      </c>
      <c r="F105" s="97"/>
      <c r="G105" s="97"/>
      <c r="H105" s="99" t="str">
        <f>IFERROR(VLOOKUP(vendas_maio[[#This Row],[Produto]],produtos,5,0),"")</f>
        <v/>
      </c>
      <c r="I105" s="100" t="str">
        <f>IFERROR(vendas_maio[[#This Row],[preço unitário]]*vendas_maio[[#This Row],[Qtd]],"")</f>
        <v/>
      </c>
      <c r="K105" s="112"/>
      <c r="L105" s="112"/>
      <c r="M105" s="112"/>
    </row>
    <row r="106" spans="1:13" x14ac:dyDescent="0.3">
      <c r="A106" s="97"/>
      <c r="B106" s="98"/>
      <c r="C106" s="99" t="str">
        <f>IFERROR(VLOOKUP(Tabela15[[#This Row],[Produto]],produtos,3,0),"")</f>
        <v/>
      </c>
      <c r="D106" s="100" t="str">
        <f>IFERROR(Tabela15[[#This Row],[preço unitário]]*Tabela15[[#This Row],[Qtd]],"")</f>
        <v/>
      </c>
      <c r="F106" s="97"/>
      <c r="G106" s="97"/>
      <c r="H106" s="99" t="str">
        <f>IFERROR(VLOOKUP(vendas_maio[[#This Row],[Produto]],produtos,5,0),"")</f>
        <v/>
      </c>
      <c r="I106" s="100" t="str">
        <f>IFERROR(vendas_maio[[#This Row],[preço unitário]]*vendas_maio[[#This Row],[Qtd]],"")</f>
        <v/>
      </c>
      <c r="K106" s="112"/>
      <c r="L106" s="112"/>
      <c r="M106" s="112"/>
    </row>
    <row r="107" spans="1:13" x14ac:dyDescent="0.3">
      <c r="A107" s="97"/>
      <c r="B107" s="98"/>
      <c r="C107" s="99" t="str">
        <f>IFERROR(VLOOKUP(Tabela15[[#This Row],[Produto]],produtos,3,0),"")</f>
        <v/>
      </c>
      <c r="D107" s="100" t="str">
        <f>IFERROR(Tabela15[[#This Row],[preço unitário]]*Tabela15[[#This Row],[Qtd]],"")</f>
        <v/>
      </c>
      <c r="F107" s="97"/>
      <c r="G107" s="97"/>
      <c r="H107" s="99" t="str">
        <f>IFERROR(VLOOKUP(vendas_maio[[#This Row],[Produto]],produtos,5,0),"")</f>
        <v/>
      </c>
      <c r="I107" s="100" t="str">
        <f>IFERROR(vendas_maio[[#This Row],[preço unitário]]*vendas_maio[[#This Row],[Qtd]],"")</f>
        <v/>
      </c>
      <c r="K107" s="112"/>
      <c r="L107" s="112"/>
      <c r="M107" s="112"/>
    </row>
    <row r="108" spans="1:13" x14ac:dyDescent="0.3">
      <c r="A108" s="97"/>
      <c r="B108" s="98"/>
      <c r="C108" s="99" t="str">
        <f>IFERROR(VLOOKUP(Tabela15[[#This Row],[Produto]],produtos,3,0),"")</f>
        <v/>
      </c>
      <c r="D108" s="100" t="str">
        <f>IFERROR(Tabela15[[#This Row],[preço unitário]]*Tabela15[[#This Row],[Qtd]],"")</f>
        <v/>
      </c>
      <c r="F108" s="97"/>
      <c r="G108" s="97"/>
      <c r="H108" s="99" t="str">
        <f>IFERROR(VLOOKUP(vendas_maio[[#This Row],[Produto]],produtos,5,0),"")</f>
        <v/>
      </c>
      <c r="I108" s="100" t="str">
        <f>IFERROR(vendas_maio[[#This Row],[preço unitário]]*vendas_maio[[#This Row],[Qtd]],"")</f>
        <v/>
      </c>
      <c r="K108" s="112"/>
      <c r="L108" s="112"/>
      <c r="M108" s="112"/>
    </row>
    <row r="109" spans="1:13" x14ac:dyDescent="0.3">
      <c r="A109" s="97"/>
      <c r="B109" s="98"/>
      <c r="C109" s="99" t="str">
        <f>IFERROR(VLOOKUP(Tabela15[[#This Row],[Produto]],produtos,3,0),"")</f>
        <v/>
      </c>
      <c r="D109" s="100" t="str">
        <f>IFERROR(Tabela15[[#This Row],[preço unitário]]*Tabela15[[#This Row],[Qtd]],"")</f>
        <v/>
      </c>
      <c r="F109" s="97"/>
      <c r="G109" s="97"/>
      <c r="H109" s="99" t="str">
        <f>IFERROR(VLOOKUP(vendas_maio[[#This Row],[Produto]],produtos,5,0),"")</f>
        <v/>
      </c>
      <c r="I109" s="100" t="str">
        <f>IFERROR(vendas_maio[[#This Row],[preço unitário]]*vendas_maio[[#This Row],[Qtd]],"")</f>
        <v/>
      </c>
      <c r="K109" s="112"/>
      <c r="L109" s="112"/>
      <c r="M109" s="112"/>
    </row>
    <row r="110" spans="1:13" x14ac:dyDescent="0.3">
      <c r="A110" s="97"/>
      <c r="B110" s="98"/>
      <c r="C110" s="99" t="str">
        <f>IFERROR(VLOOKUP(Tabela15[[#This Row],[Produto]],produtos,3,0),"")</f>
        <v/>
      </c>
      <c r="D110" s="100" t="str">
        <f>IFERROR(Tabela15[[#This Row],[preço unitário]]*Tabela15[[#This Row],[Qtd]],"")</f>
        <v/>
      </c>
      <c r="F110" s="97"/>
      <c r="G110" s="97"/>
      <c r="H110" s="99" t="str">
        <f>IFERROR(VLOOKUP(vendas_maio[[#This Row],[Produto]],produtos,5,0),"")</f>
        <v/>
      </c>
      <c r="I110" s="100" t="str">
        <f>IFERROR(vendas_maio[[#This Row],[preço unitário]]*vendas_maio[[#This Row],[Qtd]],"")</f>
        <v/>
      </c>
      <c r="K110" s="112"/>
      <c r="L110" s="112"/>
      <c r="M110" s="112"/>
    </row>
    <row r="111" spans="1:13" x14ac:dyDescent="0.3">
      <c r="A111" s="97"/>
      <c r="B111" s="98"/>
      <c r="C111" s="99" t="str">
        <f>IFERROR(VLOOKUP(Tabela15[[#This Row],[Produto]],produtos,3,0),"")</f>
        <v/>
      </c>
      <c r="D111" s="100" t="str">
        <f>IFERROR(Tabela15[[#This Row],[preço unitário]]*Tabela15[[#This Row],[Qtd]],"")</f>
        <v/>
      </c>
      <c r="F111" s="97"/>
      <c r="G111" s="97"/>
      <c r="H111" s="99" t="str">
        <f>IFERROR(VLOOKUP(vendas_maio[[#This Row],[Produto]],produtos,5,0),"")</f>
        <v/>
      </c>
      <c r="I111" s="100" t="str">
        <f>IFERROR(vendas_maio[[#This Row],[preço unitário]]*vendas_maio[[#This Row],[Qtd]],"")</f>
        <v/>
      </c>
      <c r="K111" s="112"/>
      <c r="L111" s="112"/>
      <c r="M111" s="112"/>
    </row>
    <row r="112" spans="1:13" x14ac:dyDescent="0.3">
      <c r="A112" s="97"/>
      <c r="B112" s="98"/>
      <c r="C112" s="99" t="str">
        <f>IFERROR(VLOOKUP(Tabela15[[#This Row],[Produto]],produtos,3,0),"")</f>
        <v/>
      </c>
      <c r="D112" s="100" t="str">
        <f>IFERROR(Tabela15[[#This Row],[preço unitário]]*Tabela15[[#This Row],[Qtd]],"")</f>
        <v/>
      </c>
      <c r="F112" s="97"/>
      <c r="G112" s="97"/>
      <c r="H112" s="99" t="str">
        <f>IFERROR(VLOOKUP(vendas_maio[[#This Row],[Produto]],produtos,5,0),"")</f>
        <v/>
      </c>
      <c r="I112" s="100" t="str">
        <f>IFERROR(vendas_maio[[#This Row],[preço unitário]]*vendas_maio[[#This Row],[Qtd]],"")</f>
        <v/>
      </c>
      <c r="K112" s="112"/>
      <c r="L112" s="112"/>
      <c r="M112" s="112"/>
    </row>
    <row r="113" spans="1:13" x14ac:dyDescent="0.3">
      <c r="A113" s="97"/>
      <c r="B113" s="98"/>
      <c r="C113" s="99" t="str">
        <f>IFERROR(VLOOKUP(Tabela15[[#This Row],[Produto]],produtos,3,0),"")</f>
        <v/>
      </c>
      <c r="D113" s="100" t="str">
        <f>IFERROR(Tabela15[[#This Row],[preço unitário]]*Tabela15[[#This Row],[Qtd]],"")</f>
        <v/>
      </c>
      <c r="F113" s="97"/>
      <c r="G113" s="97"/>
      <c r="H113" s="99" t="str">
        <f>IFERROR(VLOOKUP(vendas_maio[[#This Row],[Produto]],produtos,5,0),"")</f>
        <v/>
      </c>
      <c r="I113" s="100" t="str">
        <f>IFERROR(vendas_maio[[#This Row],[preço unitário]]*vendas_maio[[#This Row],[Qtd]],"")</f>
        <v/>
      </c>
      <c r="K113" s="112"/>
      <c r="L113" s="112"/>
      <c r="M113" s="112"/>
    </row>
    <row r="114" spans="1:13" x14ac:dyDescent="0.3">
      <c r="A114" s="97"/>
      <c r="B114" s="98"/>
      <c r="C114" s="99" t="str">
        <f>IFERROR(VLOOKUP(Tabela15[[#This Row],[Produto]],produtos,3,0),"")</f>
        <v/>
      </c>
      <c r="D114" s="100" t="str">
        <f>IFERROR(Tabela15[[#This Row],[preço unitário]]*Tabela15[[#This Row],[Qtd]],"")</f>
        <v/>
      </c>
      <c r="F114" s="97"/>
      <c r="G114" s="97"/>
      <c r="H114" s="99" t="str">
        <f>IFERROR(VLOOKUP(vendas_maio[[#This Row],[Produto]],produtos,5,0),"")</f>
        <v/>
      </c>
      <c r="I114" s="100" t="str">
        <f>IFERROR(vendas_maio[[#This Row],[preço unitário]]*vendas_maio[[#This Row],[Qtd]],"")</f>
        <v/>
      </c>
      <c r="K114" s="112"/>
      <c r="L114" s="112"/>
      <c r="M114" s="112"/>
    </row>
    <row r="115" spans="1:13" x14ac:dyDescent="0.3">
      <c r="A115" s="97"/>
      <c r="B115" s="98"/>
      <c r="C115" s="99" t="str">
        <f>IFERROR(VLOOKUP(Tabela15[[#This Row],[Produto]],produtos,3,0),"")</f>
        <v/>
      </c>
      <c r="D115" s="100" t="str">
        <f>IFERROR(Tabela15[[#This Row],[preço unitário]]*Tabela15[[#This Row],[Qtd]],"")</f>
        <v/>
      </c>
      <c r="F115" s="97"/>
      <c r="G115" s="97"/>
      <c r="H115" s="99" t="str">
        <f>IFERROR(VLOOKUP(vendas_maio[[#This Row],[Produto]],produtos,5,0),"")</f>
        <v/>
      </c>
      <c r="I115" s="100" t="str">
        <f>IFERROR(vendas_maio[[#This Row],[preço unitário]]*vendas_maio[[#This Row],[Qtd]],"")</f>
        <v/>
      </c>
      <c r="K115" s="112"/>
      <c r="L115" s="112"/>
      <c r="M115" s="112"/>
    </row>
    <row r="116" spans="1:13" x14ac:dyDescent="0.3">
      <c r="A116" s="97"/>
      <c r="B116" s="98"/>
      <c r="C116" s="99" t="str">
        <f>IFERROR(VLOOKUP(Tabela15[[#This Row],[Produto]],produtos,3,0),"")</f>
        <v/>
      </c>
      <c r="D116" s="100" t="str">
        <f>IFERROR(Tabela15[[#This Row],[preço unitário]]*Tabela15[[#This Row],[Qtd]],"")</f>
        <v/>
      </c>
      <c r="F116" s="97"/>
      <c r="G116" s="97"/>
      <c r="H116" s="99" t="str">
        <f>IFERROR(VLOOKUP(vendas_maio[[#This Row],[Produto]],produtos,5,0),"")</f>
        <v/>
      </c>
      <c r="I116" s="100" t="str">
        <f>IFERROR(vendas_maio[[#This Row],[preço unitário]]*vendas_maio[[#This Row],[Qtd]],"")</f>
        <v/>
      </c>
      <c r="K116" s="112"/>
      <c r="L116" s="112"/>
      <c r="M116" s="112"/>
    </row>
    <row r="117" spans="1:13" x14ac:dyDescent="0.3">
      <c r="A117" s="97"/>
      <c r="B117" s="98"/>
      <c r="C117" s="99" t="str">
        <f>IFERROR(VLOOKUP(Tabela15[[#This Row],[Produto]],produtos,3,0),"")</f>
        <v/>
      </c>
      <c r="D117" s="100" t="str">
        <f>IFERROR(Tabela15[[#This Row],[preço unitário]]*Tabela15[[#This Row],[Qtd]],"")</f>
        <v/>
      </c>
      <c r="F117" s="97"/>
      <c r="G117" s="97"/>
      <c r="H117" s="99" t="str">
        <f>IFERROR(VLOOKUP(vendas_maio[[#This Row],[Produto]],produtos,5,0),"")</f>
        <v/>
      </c>
      <c r="I117" s="100" t="str">
        <f>IFERROR(vendas_maio[[#This Row],[preço unitário]]*vendas_maio[[#This Row],[Qtd]],"")</f>
        <v/>
      </c>
      <c r="K117" s="112"/>
      <c r="L117" s="112"/>
      <c r="M117" s="112"/>
    </row>
    <row r="118" spans="1:13" x14ac:dyDescent="0.3">
      <c r="A118" s="97"/>
      <c r="B118" s="98"/>
      <c r="C118" s="99" t="str">
        <f>IFERROR(VLOOKUP(Tabela15[[#This Row],[Produto]],produtos,3,0),"")</f>
        <v/>
      </c>
      <c r="D118" s="100" t="str">
        <f>IFERROR(Tabela15[[#This Row],[preço unitário]]*Tabela15[[#This Row],[Qtd]],"")</f>
        <v/>
      </c>
      <c r="F118" s="97"/>
      <c r="G118" s="97"/>
      <c r="H118" s="99" t="str">
        <f>IFERROR(VLOOKUP(vendas_maio[[#This Row],[Produto]],produtos,5,0),"")</f>
        <v/>
      </c>
      <c r="I118" s="100" t="str">
        <f>IFERROR(vendas_maio[[#This Row],[preço unitário]]*vendas_maio[[#This Row],[Qtd]],"")</f>
        <v/>
      </c>
      <c r="K118" s="112"/>
      <c r="L118" s="112"/>
      <c r="M118" s="112"/>
    </row>
    <row r="119" spans="1:13" x14ac:dyDescent="0.3">
      <c r="A119" s="97"/>
      <c r="B119" s="98"/>
      <c r="C119" s="99" t="str">
        <f>IFERROR(VLOOKUP(Tabela15[[#This Row],[Produto]],produtos,3,0),"")</f>
        <v/>
      </c>
      <c r="D119" s="100" t="str">
        <f>IFERROR(Tabela15[[#This Row],[preço unitário]]*Tabela15[[#This Row],[Qtd]],"")</f>
        <v/>
      </c>
      <c r="F119" s="97"/>
      <c r="G119" s="97"/>
      <c r="H119" s="99" t="str">
        <f>IFERROR(VLOOKUP(vendas_maio[[#This Row],[Produto]],produtos,5,0),"")</f>
        <v/>
      </c>
      <c r="I119" s="100" t="str">
        <f>IFERROR(vendas_maio[[#This Row],[preço unitário]]*vendas_maio[[#This Row],[Qtd]],"")</f>
        <v/>
      </c>
      <c r="K119" s="112"/>
      <c r="L119" s="112"/>
      <c r="M119" s="112"/>
    </row>
    <row r="120" spans="1:13" x14ac:dyDescent="0.3">
      <c r="A120" s="97"/>
      <c r="B120" s="98"/>
      <c r="C120" s="99" t="str">
        <f>IFERROR(VLOOKUP(Tabela15[[#This Row],[Produto]],produtos,3,0),"")</f>
        <v/>
      </c>
      <c r="D120" s="100" t="str">
        <f>IFERROR(Tabela15[[#This Row],[preço unitário]]*Tabela15[[#This Row],[Qtd]],"")</f>
        <v/>
      </c>
      <c r="F120" s="97"/>
      <c r="G120" s="97"/>
      <c r="H120" s="99" t="str">
        <f>IFERROR(VLOOKUP(vendas_maio[[#This Row],[Produto]],produtos,5,0),"")</f>
        <v/>
      </c>
      <c r="I120" s="100" t="str">
        <f>IFERROR(vendas_maio[[#This Row],[preço unitário]]*vendas_maio[[#This Row],[Qtd]],"")</f>
        <v/>
      </c>
      <c r="K120" s="112"/>
      <c r="L120" s="112"/>
      <c r="M120" s="112"/>
    </row>
    <row r="121" spans="1:13" x14ac:dyDescent="0.3">
      <c r="A121" s="97"/>
      <c r="B121" s="98"/>
      <c r="C121" s="99" t="str">
        <f>IFERROR(VLOOKUP(Tabela15[[#This Row],[Produto]],produtos,3,0),"")</f>
        <v/>
      </c>
      <c r="D121" s="100" t="str">
        <f>IFERROR(Tabela15[[#This Row],[preço unitário]]*Tabela15[[#This Row],[Qtd]],"")</f>
        <v/>
      </c>
      <c r="F121" s="97"/>
      <c r="G121" s="97"/>
      <c r="H121" s="99" t="str">
        <f>IFERROR(VLOOKUP(vendas_maio[[#This Row],[Produto]],produtos,5,0),"")</f>
        <v/>
      </c>
      <c r="I121" s="100" t="str">
        <f>IFERROR(vendas_maio[[#This Row],[preço unitário]]*vendas_maio[[#This Row],[Qtd]],"")</f>
        <v/>
      </c>
      <c r="K121" s="112"/>
      <c r="L121" s="112"/>
      <c r="M121" s="112"/>
    </row>
    <row r="122" spans="1:13" x14ac:dyDescent="0.3">
      <c r="A122" s="97"/>
      <c r="B122" s="98"/>
      <c r="C122" s="99" t="str">
        <f>IFERROR(VLOOKUP(Tabela15[[#This Row],[Produto]],produtos,3,0),"")</f>
        <v/>
      </c>
      <c r="D122" s="100" t="str">
        <f>IFERROR(Tabela15[[#This Row],[preço unitário]]*Tabela15[[#This Row],[Qtd]],"")</f>
        <v/>
      </c>
      <c r="F122" s="97"/>
      <c r="G122" s="97"/>
      <c r="H122" s="99" t="str">
        <f>IFERROR(VLOOKUP(vendas_maio[[#This Row],[Produto]],produtos,5,0),"")</f>
        <v/>
      </c>
      <c r="I122" s="100" t="str">
        <f>IFERROR(vendas_maio[[#This Row],[preço unitário]]*vendas_maio[[#This Row],[Qtd]],"")</f>
        <v/>
      </c>
      <c r="K122" s="112"/>
      <c r="L122" s="112"/>
      <c r="M122" s="112"/>
    </row>
    <row r="123" spans="1:13" x14ac:dyDescent="0.3">
      <c r="A123" s="97"/>
      <c r="B123" s="98"/>
      <c r="C123" s="99" t="str">
        <f>IFERROR(VLOOKUP(Tabela15[[#This Row],[Produto]],produtos,3,0),"")</f>
        <v/>
      </c>
      <c r="D123" s="100" t="str">
        <f>IFERROR(Tabela15[[#This Row],[preço unitário]]*Tabela15[[#This Row],[Qtd]],"")</f>
        <v/>
      </c>
      <c r="F123" s="97"/>
      <c r="G123" s="97"/>
      <c r="H123" s="99" t="str">
        <f>IFERROR(VLOOKUP(vendas_maio[[#This Row],[Produto]],produtos,5,0),"")</f>
        <v/>
      </c>
      <c r="I123" s="100" t="str">
        <f>IFERROR(vendas_maio[[#This Row],[preço unitário]]*vendas_maio[[#This Row],[Qtd]],"")</f>
        <v/>
      </c>
      <c r="K123" s="112"/>
      <c r="L123" s="112"/>
      <c r="M123" s="112"/>
    </row>
    <row r="124" spans="1:13" x14ac:dyDescent="0.3">
      <c r="A124" s="97"/>
      <c r="B124" s="98"/>
      <c r="C124" s="99" t="str">
        <f>IFERROR(VLOOKUP(Tabela15[[#This Row],[Produto]],produtos,3,0),"")</f>
        <v/>
      </c>
      <c r="D124" s="100" t="str">
        <f>IFERROR(Tabela15[[#This Row],[preço unitário]]*Tabela15[[#This Row],[Qtd]],"")</f>
        <v/>
      </c>
      <c r="F124" s="97"/>
      <c r="G124" s="97"/>
      <c r="H124" s="99" t="str">
        <f>IFERROR(VLOOKUP(vendas_maio[[#This Row],[Produto]],produtos,5,0),"")</f>
        <v/>
      </c>
      <c r="I124" s="100" t="str">
        <f>IFERROR(vendas_maio[[#This Row],[preço unitário]]*vendas_maio[[#This Row],[Qtd]],"")</f>
        <v/>
      </c>
      <c r="K124" s="112"/>
      <c r="L124" s="112"/>
      <c r="M124" s="112"/>
    </row>
    <row r="125" spans="1:13" x14ac:dyDescent="0.3">
      <c r="A125" s="97"/>
      <c r="B125" s="98"/>
      <c r="C125" s="99" t="str">
        <f>IFERROR(VLOOKUP(Tabela15[[#This Row],[Produto]],produtos,3,0),"")</f>
        <v/>
      </c>
      <c r="D125" s="100" t="str">
        <f>IFERROR(Tabela15[[#This Row],[preço unitário]]*Tabela15[[#This Row],[Qtd]],"")</f>
        <v/>
      </c>
      <c r="F125" s="97"/>
      <c r="G125" s="97"/>
      <c r="H125" s="99" t="str">
        <f>IFERROR(VLOOKUP(vendas_maio[[#This Row],[Produto]],produtos,5,0),"")</f>
        <v/>
      </c>
      <c r="I125" s="100" t="str">
        <f>IFERROR(vendas_maio[[#This Row],[preço unitário]]*vendas_maio[[#This Row],[Qtd]],"")</f>
        <v/>
      </c>
      <c r="K125" s="112"/>
      <c r="L125" s="112"/>
      <c r="M125" s="112"/>
    </row>
    <row r="126" spans="1:13" x14ac:dyDescent="0.3">
      <c r="A126" s="97"/>
      <c r="B126" s="98"/>
      <c r="C126" s="99" t="str">
        <f>IFERROR(VLOOKUP(Tabela15[[#This Row],[Produto]],produtos,3,0),"")</f>
        <v/>
      </c>
      <c r="D126" s="100" t="str">
        <f>IFERROR(Tabela15[[#This Row],[preço unitário]]*Tabela15[[#This Row],[Qtd]],"")</f>
        <v/>
      </c>
      <c r="F126" s="97"/>
      <c r="G126" s="97"/>
      <c r="H126" s="99" t="str">
        <f>IFERROR(VLOOKUP(vendas_maio[[#This Row],[Produto]],produtos,5,0),"")</f>
        <v/>
      </c>
      <c r="I126" s="100" t="str">
        <f>IFERROR(vendas_maio[[#This Row],[preço unitário]]*vendas_maio[[#This Row],[Qtd]],"")</f>
        <v/>
      </c>
      <c r="K126" s="112"/>
      <c r="L126" s="112"/>
      <c r="M126" s="112"/>
    </row>
    <row r="127" spans="1:13" x14ac:dyDescent="0.3">
      <c r="A127" s="97"/>
      <c r="B127" s="98"/>
      <c r="C127" s="99" t="str">
        <f>IFERROR(VLOOKUP(Tabela15[[#This Row],[Produto]],produtos,3,0),"")</f>
        <v/>
      </c>
      <c r="D127" s="100" t="str">
        <f>IFERROR(Tabela15[[#This Row],[preço unitário]]*Tabela15[[#This Row],[Qtd]],"")</f>
        <v/>
      </c>
      <c r="F127" s="97"/>
      <c r="G127" s="97"/>
      <c r="H127" s="99" t="str">
        <f>IFERROR(VLOOKUP(vendas_maio[[#This Row],[Produto]],produtos,5,0),"")</f>
        <v/>
      </c>
      <c r="I127" s="100" t="str">
        <f>IFERROR(vendas_maio[[#This Row],[preço unitário]]*vendas_maio[[#This Row],[Qtd]],"")</f>
        <v/>
      </c>
      <c r="K127" s="112"/>
      <c r="L127" s="112"/>
      <c r="M127" s="112"/>
    </row>
    <row r="128" spans="1:13" x14ac:dyDescent="0.3">
      <c r="A128" s="97"/>
      <c r="B128" s="98"/>
      <c r="C128" s="99" t="str">
        <f>IFERROR(VLOOKUP(Tabela15[[#This Row],[Produto]],produtos,3,0),"")</f>
        <v/>
      </c>
      <c r="D128" s="100" t="str">
        <f>IFERROR(Tabela15[[#This Row],[preço unitário]]*Tabela15[[#This Row],[Qtd]],"")</f>
        <v/>
      </c>
      <c r="F128" s="97"/>
      <c r="G128" s="97"/>
      <c r="H128" s="99" t="str">
        <f>IFERROR(VLOOKUP(vendas_maio[[#This Row],[Produto]],produtos,5,0),"")</f>
        <v/>
      </c>
      <c r="I128" s="100" t="str">
        <f>IFERROR(vendas_maio[[#This Row],[preço unitário]]*vendas_maio[[#This Row],[Qtd]],"")</f>
        <v/>
      </c>
      <c r="K128" s="112"/>
      <c r="L128" s="112"/>
      <c r="M128" s="112"/>
    </row>
    <row r="129" spans="1:13" x14ac:dyDescent="0.3">
      <c r="A129" s="97"/>
      <c r="B129" s="98"/>
      <c r="C129" s="99" t="str">
        <f>IFERROR(VLOOKUP(Tabela15[[#This Row],[Produto]],produtos,3,0),"")</f>
        <v/>
      </c>
      <c r="D129" s="100" t="str">
        <f>IFERROR(Tabela15[[#This Row],[preço unitário]]*Tabela15[[#This Row],[Qtd]],"")</f>
        <v/>
      </c>
      <c r="F129" s="97"/>
      <c r="G129" s="97"/>
      <c r="H129" s="99" t="str">
        <f>IFERROR(VLOOKUP(vendas_maio[[#This Row],[Produto]],produtos,5,0),"")</f>
        <v/>
      </c>
      <c r="I129" s="100" t="str">
        <f>IFERROR(vendas_maio[[#This Row],[preço unitário]]*vendas_maio[[#This Row],[Qtd]],"")</f>
        <v/>
      </c>
      <c r="K129" s="112"/>
      <c r="L129" s="112"/>
      <c r="M129" s="112"/>
    </row>
    <row r="130" spans="1:13" x14ac:dyDescent="0.3">
      <c r="A130" s="97"/>
      <c r="B130" s="98"/>
      <c r="C130" s="99" t="str">
        <f>IFERROR(VLOOKUP(Tabela15[[#This Row],[Produto]],produtos,3,0),"")</f>
        <v/>
      </c>
      <c r="D130" s="100" t="str">
        <f>IFERROR(Tabela15[[#This Row],[preço unitário]]*Tabela15[[#This Row],[Qtd]],"")</f>
        <v/>
      </c>
      <c r="F130" s="97"/>
      <c r="G130" s="97"/>
      <c r="H130" s="99" t="str">
        <f>IFERROR(VLOOKUP(vendas_maio[[#This Row],[Produto]],produtos,5,0),"")</f>
        <v/>
      </c>
      <c r="I130" s="100" t="str">
        <f>IFERROR(vendas_maio[[#This Row],[preço unitário]]*vendas_maio[[#This Row],[Qtd]],"")</f>
        <v/>
      </c>
      <c r="K130" s="112"/>
      <c r="L130" s="112"/>
      <c r="M130" s="112"/>
    </row>
    <row r="131" spans="1:13" x14ac:dyDescent="0.3">
      <c r="A131" s="97"/>
      <c r="B131" s="98"/>
      <c r="C131" s="99" t="str">
        <f>IFERROR(VLOOKUP(Tabela15[[#This Row],[Produto]],produtos,3,0),"")</f>
        <v/>
      </c>
      <c r="D131" s="100" t="str">
        <f>IFERROR(Tabela15[[#This Row],[preço unitário]]*Tabela15[[#This Row],[Qtd]],"")</f>
        <v/>
      </c>
      <c r="F131" s="97"/>
      <c r="G131" s="97"/>
      <c r="H131" s="99" t="str">
        <f>IFERROR(VLOOKUP(vendas_maio[[#This Row],[Produto]],produtos,5,0),"")</f>
        <v/>
      </c>
      <c r="I131" s="100" t="str">
        <f>IFERROR(vendas_maio[[#This Row],[preço unitário]]*vendas_maio[[#This Row],[Qtd]],"")</f>
        <v/>
      </c>
      <c r="K131" s="112"/>
      <c r="L131" s="112"/>
      <c r="M131" s="112"/>
    </row>
    <row r="132" spans="1:13" x14ac:dyDescent="0.3">
      <c r="A132" s="97"/>
      <c r="B132" s="98"/>
      <c r="C132" s="99" t="str">
        <f>IFERROR(VLOOKUP(Tabela15[[#This Row],[Produto]],produtos,3,0),"")</f>
        <v/>
      </c>
      <c r="D132" s="100" t="str">
        <f>IFERROR(Tabela15[[#This Row],[preço unitário]]*Tabela15[[#This Row],[Qtd]],"")</f>
        <v/>
      </c>
      <c r="F132" s="97"/>
      <c r="G132" s="97"/>
      <c r="H132" s="99" t="str">
        <f>IFERROR(VLOOKUP(vendas_maio[[#This Row],[Produto]],produtos,5,0),"")</f>
        <v/>
      </c>
      <c r="I132" s="100" t="str">
        <f>IFERROR(vendas_maio[[#This Row],[preço unitário]]*vendas_maio[[#This Row],[Qtd]],"")</f>
        <v/>
      </c>
      <c r="K132" s="112"/>
      <c r="L132" s="112"/>
      <c r="M132" s="112"/>
    </row>
    <row r="133" spans="1:13" x14ac:dyDescent="0.3">
      <c r="A133" s="97"/>
      <c r="B133" s="98"/>
      <c r="C133" s="99" t="str">
        <f>IFERROR(VLOOKUP(Tabela15[[#This Row],[Produto]],produtos,3,0),"")</f>
        <v/>
      </c>
      <c r="D133" s="100" t="str">
        <f>IFERROR(Tabela15[[#This Row],[preço unitário]]*Tabela15[[#This Row],[Qtd]],"")</f>
        <v/>
      </c>
      <c r="F133" s="97"/>
      <c r="G133" s="97"/>
      <c r="H133" s="99" t="str">
        <f>IFERROR(VLOOKUP(vendas_maio[[#This Row],[Produto]],produtos,5,0),"")</f>
        <v/>
      </c>
      <c r="I133" s="100" t="str">
        <f>IFERROR(vendas_maio[[#This Row],[preço unitário]]*vendas_maio[[#This Row],[Qtd]],"")</f>
        <v/>
      </c>
      <c r="K133" s="112"/>
      <c r="L133" s="112"/>
      <c r="M133" s="112"/>
    </row>
    <row r="134" spans="1:13" x14ac:dyDescent="0.3">
      <c r="A134" s="97"/>
      <c r="B134" s="98"/>
      <c r="C134" s="99" t="str">
        <f>IFERROR(VLOOKUP(Tabela15[[#This Row],[Produto]],produtos,3,0),"")</f>
        <v/>
      </c>
      <c r="D134" s="100" t="str">
        <f>IFERROR(Tabela15[[#This Row],[preço unitário]]*Tabela15[[#This Row],[Qtd]],"")</f>
        <v/>
      </c>
      <c r="F134" s="97"/>
      <c r="G134" s="97"/>
      <c r="H134" s="99" t="str">
        <f>IFERROR(VLOOKUP(vendas_maio[[#This Row],[Produto]],produtos,5,0),"")</f>
        <v/>
      </c>
      <c r="I134" s="100" t="str">
        <f>IFERROR(vendas_maio[[#This Row],[preço unitário]]*vendas_maio[[#This Row],[Qtd]],"")</f>
        <v/>
      </c>
      <c r="K134" s="112"/>
      <c r="L134" s="112"/>
      <c r="M134" s="112"/>
    </row>
    <row r="135" spans="1:13" x14ac:dyDescent="0.3">
      <c r="A135" s="97"/>
      <c r="B135" s="98"/>
      <c r="C135" s="99" t="str">
        <f>IFERROR(VLOOKUP(Tabela15[[#This Row],[Produto]],produtos,3,0),"")</f>
        <v/>
      </c>
      <c r="D135" s="100" t="str">
        <f>IFERROR(Tabela15[[#This Row],[preço unitário]]*Tabela15[[#This Row],[Qtd]],"")</f>
        <v/>
      </c>
      <c r="F135" s="97"/>
      <c r="G135" s="97"/>
      <c r="H135" s="99" t="str">
        <f>IFERROR(VLOOKUP(vendas_maio[[#This Row],[Produto]],produtos,5,0),"")</f>
        <v/>
      </c>
      <c r="I135" s="100" t="str">
        <f>IFERROR(vendas_maio[[#This Row],[preço unitário]]*vendas_maio[[#This Row],[Qtd]],"")</f>
        <v/>
      </c>
      <c r="K135" s="112"/>
      <c r="L135" s="112"/>
      <c r="M135" s="112"/>
    </row>
    <row r="136" spans="1:13" x14ac:dyDescent="0.3">
      <c r="A136" s="97"/>
      <c r="B136" s="98"/>
      <c r="C136" s="99" t="str">
        <f>IFERROR(VLOOKUP(Tabela15[[#This Row],[Produto]],produtos,3,0),"")</f>
        <v/>
      </c>
      <c r="D136" s="100" t="str">
        <f>IFERROR(Tabela15[[#This Row],[preço unitário]]*Tabela15[[#This Row],[Qtd]],"")</f>
        <v/>
      </c>
      <c r="F136" s="97"/>
      <c r="G136" s="97"/>
      <c r="H136" s="99" t="str">
        <f>IFERROR(VLOOKUP(vendas_maio[[#This Row],[Produto]],produtos,5,0),"")</f>
        <v/>
      </c>
      <c r="I136" s="100" t="str">
        <f>IFERROR(vendas_maio[[#This Row],[preço unitário]]*vendas_maio[[#This Row],[Qtd]],"")</f>
        <v/>
      </c>
      <c r="K136" s="112"/>
      <c r="L136" s="112"/>
      <c r="M136" s="112"/>
    </row>
    <row r="137" spans="1:13" x14ac:dyDescent="0.3">
      <c r="A137" s="97"/>
      <c r="B137" s="98"/>
      <c r="C137" s="99" t="str">
        <f>IFERROR(VLOOKUP(Tabela15[[#This Row],[Produto]],produtos,3,0),"")</f>
        <v/>
      </c>
      <c r="D137" s="100" t="str">
        <f>IFERROR(Tabela15[[#This Row],[preço unitário]]*Tabela15[[#This Row],[Qtd]],"")</f>
        <v/>
      </c>
      <c r="F137" s="97"/>
      <c r="G137" s="97"/>
      <c r="H137" s="99" t="str">
        <f>IFERROR(VLOOKUP(vendas_maio[[#This Row],[Produto]],produtos,5,0),"")</f>
        <v/>
      </c>
      <c r="I137" s="100" t="str">
        <f>IFERROR(vendas_maio[[#This Row],[preço unitário]]*vendas_maio[[#This Row],[Qtd]],"")</f>
        <v/>
      </c>
      <c r="K137" s="112"/>
      <c r="L137" s="112"/>
      <c r="M137" s="112"/>
    </row>
    <row r="138" spans="1:13" x14ac:dyDescent="0.3">
      <c r="A138" s="97"/>
      <c r="B138" s="98"/>
      <c r="C138" s="99" t="str">
        <f>IFERROR(VLOOKUP(Tabela15[[#This Row],[Produto]],produtos,3,0),"")</f>
        <v/>
      </c>
      <c r="D138" s="100" t="str">
        <f>IFERROR(Tabela15[[#This Row],[preço unitário]]*Tabela15[[#This Row],[Qtd]],"")</f>
        <v/>
      </c>
      <c r="F138" s="97"/>
      <c r="G138" s="97"/>
      <c r="H138" s="99" t="str">
        <f>IFERROR(VLOOKUP(vendas_maio[[#This Row],[Produto]],produtos,5,0),"")</f>
        <v/>
      </c>
      <c r="I138" s="100" t="str">
        <f>IFERROR(vendas_maio[[#This Row],[preço unitário]]*vendas_maio[[#This Row],[Qtd]],"")</f>
        <v/>
      </c>
      <c r="K138" s="112"/>
      <c r="L138" s="112"/>
      <c r="M138" s="112"/>
    </row>
    <row r="139" spans="1:13" x14ac:dyDescent="0.3">
      <c r="A139" s="97"/>
      <c r="B139" s="98"/>
      <c r="C139" s="99" t="str">
        <f>IFERROR(VLOOKUP(Tabela15[[#This Row],[Produto]],produtos,3,0),"")</f>
        <v/>
      </c>
      <c r="D139" s="100" t="str">
        <f>IFERROR(Tabela15[[#This Row],[preço unitário]]*Tabela15[[#This Row],[Qtd]],"")</f>
        <v/>
      </c>
      <c r="F139" s="97"/>
      <c r="G139" s="97"/>
      <c r="H139" s="99" t="str">
        <f>IFERROR(VLOOKUP(vendas_maio[[#This Row],[Produto]],produtos,5,0),"")</f>
        <v/>
      </c>
      <c r="I139" s="100" t="str">
        <f>IFERROR(vendas_maio[[#This Row],[preço unitário]]*vendas_maio[[#This Row],[Qtd]],"")</f>
        <v/>
      </c>
      <c r="K139" s="112"/>
      <c r="L139" s="112"/>
      <c r="M139" s="112"/>
    </row>
    <row r="140" spans="1:13" x14ac:dyDescent="0.3">
      <c r="A140" s="97"/>
      <c r="B140" s="98"/>
      <c r="C140" s="99" t="str">
        <f>IFERROR(VLOOKUP(Tabela15[[#This Row],[Produto]],produtos,3,0),"")</f>
        <v/>
      </c>
      <c r="D140" s="100" t="str">
        <f>IFERROR(Tabela15[[#This Row],[preço unitário]]*Tabela15[[#This Row],[Qtd]],"")</f>
        <v/>
      </c>
      <c r="F140" s="97"/>
      <c r="G140" s="97"/>
      <c r="H140" s="99" t="str">
        <f>IFERROR(VLOOKUP(vendas_maio[[#This Row],[Produto]],produtos,5,0),"")</f>
        <v/>
      </c>
      <c r="I140" s="100" t="str">
        <f>IFERROR(vendas_maio[[#This Row],[preço unitário]]*vendas_maio[[#This Row],[Qtd]],"")</f>
        <v/>
      </c>
      <c r="K140" s="112"/>
      <c r="L140" s="112"/>
      <c r="M140" s="112"/>
    </row>
    <row r="141" spans="1:13" x14ac:dyDescent="0.3">
      <c r="A141" s="97"/>
      <c r="B141" s="98"/>
      <c r="C141" s="99" t="str">
        <f>IFERROR(VLOOKUP(Tabela15[[#This Row],[Produto]],produtos,3,0),"")</f>
        <v/>
      </c>
      <c r="D141" s="100" t="str">
        <f>IFERROR(Tabela15[[#This Row],[preço unitário]]*Tabela15[[#This Row],[Qtd]],"")</f>
        <v/>
      </c>
      <c r="F141" s="97"/>
      <c r="G141" s="97"/>
      <c r="H141" s="99" t="str">
        <f>IFERROR(VLOOKUP(vendas_maio[[#This Row],[Produto]],produtos,5,0),"")</f>
        <v/>
      </c>
      <c r="I141" s="100" t="str">
        <f>IFERROR(vendas_maio[[#This Row],[preço unitário]]*vendas_maio[[#This Row],[Qtd]],"")</f>
        <v/>
      </c>
      <c r="K141" s="112"/>
      <c r="L141" s="112"/>
      <c r="M141" s="112"/>
    </row>
    <row r="142" spans="1:13" x14ac:dyDescent="0.3">
      <c r="A142" s="97"/>
      <c r="B142" s="98"/>
      <c r="C142" s="99" t="str">
        <f>IFERROR(VLOOKUP(Tabela15[[#This Row],[Produto]],produtos,3,0),"")</f>
        <v/>
      </c>
      <c r="D142" s="100" t="str">
        <f>IFERROR(Tabela15[[#This Row],[preço unitário]]*Tabela15[[#This Row],[Qtd]],"")</f>
        <v/>
      </c>
      <c r="F142" s="97"/>
      <c r="G142" s="97"/>
      <c r="H142" s="99" t="str">
        <f>IFERROR(VLOOKUP(vendas_maio[[#This Row],[Produto]],produtos,5,0),"")</f>
        <v/>
      </c>
      <c r="I142" s="100" t="str">
        <f>IFERROR(vendas_maio[[#This Row],[preço unitário]]*vendas_maio[[#This Row],[Qtd]],"")</f>
        <v/>
      </c>
      <c r="K142" s="112"/>
      <c r="L142" s="112"/>
      <c r="M142" s="112"/>
    </row>
    <row r="143" spans="1:13" x14ac:dyDescent="0.3">
      <c r="A143" s="97"/>
      <c r="B143" s="98"/>
      <c r="C143" s="99" t="str">
        <f>IFERROR(VLOOKUP(Tabela15[[#This Row],[Produto]],produtos,3,0),"")</f>
        <v/>
      </c>
      <c r="D143" s="100" t="str">
        <f>IFERROR(Tabela15[[#This Row],[preço unitário]]*Tabela15[[#This Row],[Qtd]],"")</f>
        <v/>
      </c>
      <c r="F143" s="97"/>
      <c r="G143" s="97"/>
      <c r="H143" s="99" t="str">
        <f>IFERROR(VLOOKUP(vendas_maio[[#This Row],[Produto]],produtos,5,0),"")</f>
        <v/>
      </c>
      <c r="I143" s="100" t="str">
        <f>IFERROR(vendas_maio[[#This Row],[preço unitário]]*vendas_maio[[#This Row],[Qtd]],"")</f>
        <v/>
      </c>
      <c r="K143" s="112"/>
      <c r="L143" s="112"/>
      <c r="M143" s="112"/>
    </row>
    <row r="144" spans="1:13" x14ac:dyDescent="0.3">
      <c r="A144" s="97"/>
      <c r="B144" s="98"/>
      <c r="C144" s="99" t="str">
        <f>IFERROR(VLOOKUP(Tabela15[[#This Row],[Produto]],produtos,3,0),"")</f>
        <v/>
      </c>
      <c r="D144" s="100" t="str">
        <f>IFERROR(Tabela15[[#This Row],[preço unitário]]*Tabela15[[#This Row],[Qtd]],"")</f>
        <v/>
      </c>
      <c r="F144" s="97"/>
      <c r="G144" s="97"/>
      <c r="H144" s="99" t="str">
        <f>IFERROR(VLOOKUP(vendas_maio[[#This Row],[Produto]],produtos,5,0),"")</f>
        <v/>
      </c>
      <c r="I144" s="100" t="str">
        <f>IFERROR(vendas_maio[[#This Row],[preço unitário]]*vendas_maio[[#This Row],[Qtd]],"")</f>
        <v/>
      </c>
      <c r="K144" s="112"/>
      <c r="L144" s="112"/>
      <c r="M144" s="112"/>
    </row>
    <row r="145" spans="1:13" x14ac:dyDescent="0.3">
      <c r="A145" s="97"/>
      <c r="B145" s="98"/>
      <c r="C145" s="99" t="str">
        <f>IFERROR(VLOOKUP(Tabela15[[#This Row],[Produto]],produtos,3,0),"")</f>
        <v/>
      </c>
      <c r="D145" s="100" t="str">
        <f>IFERROR(Tabela15[[#This Row],[preço unitário]]*Tabela15[[#This Row],[Qtd]],"")</f>
        <v/>
      </c>
      <c r="F145" s="97"/>
      <c r="G145" s="97"/>
      <c r="H145" s="99" t="str">
        <f>IFERROR(VLOOKUP(vendas_maio[[#This Row],[Produto]],produtos,5,0),"")</f>
        <v/>
      </c>
      <c r="I145" s="100" t="str">
        <f>IFERROR(vendas_maio[[#This Row],[preço unitário]]*vendas_maio[[#This Row],[Qtd]],"")</f>
        <v/>
      </c>
      <c r="K145" s="112"/>
      <c r="L145" s="112"/>
      <c r="M145" s="112"/>
    </row>
    <row r="146" spans="1:13" x14ac:dyDescent="0.3">
      <c r="A146" s="97"/>
      <c r="B146" s="98"/>
      <c r="C146" s="99" t="str">
        <f>IFERROR(VLOOKUP(Tabela15[[#This Row],[Produto]],produtos,3,0),"")</f>
        <v/>
      </c>
      <c r="D146" s="100" t="str">
        <f>IFERROR(Tabela15[[#This Row],[preço unitário]]*Tabela15[[#This Row],[Qtd]],"")</f>
        <v/>
      </c>
      <c r="F146" s="97"/>
      <c r="G146" s="97"/>
      <c r="H146" s="99" t="str">
        <f>IFERROR(VLOOKUP(vendas_maio[[#This Row],[Produto]],produtos,5,0),"")</f>
        <v/>
      </c>
      <c r="I146" s="100" t="str">
        <f>IFERROR(vendas_maio[[#This Row],[preço unitário]]*vendas_maio[[#This Row],[Qtd]],"")</f>
        <v/>
      </c>
      <c r="K146" s="112"/>
      <c r="L146" s="112"/>
      <c r="M146" s="112"/>
    </row>
    <row r="147" spans="1:13" x14ac:dyDescent="0.3">
      <c r="A147" s="97"/>
      <c r="B147" s="98"/>
      <c r="C147" s="99" t="str">
        <f>IFERROR(VLOOKUP(Tabela15[[#This Row],[Produto]],produtos,3,0),"")</f>
        <v/>
      </c>
      <c r="D147" s="100" t="str">
        <f>IFERROR(Tabela15[[#This Row],[preço unitário]]*Tabela15[[#This Row],[Qtd]],"")</f>
        <v/>
      </c>
      <c r="F147" s="97"/>
      <c r="G147" s="97"/>
      <c r="H147" s="99" t="str">
        <f>IFERROR(VLOOKUP(vendas_maio[[#This Row],[Produto]],produtos,5,0),"")</f>
        <v/>
      </c>
      <c r="I147" s="100" t="str">
        <f>IFERROR(vendas_maio[[#This Row],[preço unitário]]*vendas_maio[[#This Row],[Qtd]],"")</f>
        <v/>
      </c>
      <c r="K147" s="112"/>
      <c r="L147" s="112"/>
      <c r="M147" s="112"/>
    </row>
    <row r="148" spans="1:13" x14ac:dyDescent="0.3">
      <c r="A148" s="97"/>
      <c r="B148" s="98"/>
      <c r="C148" s="99" t="str">
        <f>IFERROR(VLOOKUP(Tabela15[[#This Row],[Produto]],produtos,3,0),"")</f>
        <v/>
      </c>
      <c r="D148" s="100" t="str">
        <f>IFERROR(Tabela15[[#This Row],[preço unitário]]*Tabela15[[#This Row],[Qtd]],"")</f>
        <v/>
      </c>
      <c r="F148" s="97"/>
      <c r="G148" s="97"/>
      <c r="H148" s="99" t="str">
        <f>IFERROR(VLOOKUP(vendas_maio[[#This Row],[Produto]],produtos,5,0),"")</f>
        <v/>
      </c>
      <c r="I148" s="100" t="str">
        <f>IFERROR(vendas_maio[[#This Row],[preço unitário]]*vendas_maio[[#This Row],[Qtd]],"")</f>
        <v/>
      </c>
      <c r="K148" s="112"/>
      <c r="L148" s="112"/>
      <c r="M148" s="112"/>
    </row>
    <row r="149" spans="1:13" x14ac:dyDescent="0.3">
      <c r="A149" s="97"/>
      <c r="B149" s="98"/>
      <c r="C149" s="99" t="str">
        <f>IFERROR(VLOOKUP(Tabela15[[#This Row],[Produto]],produtos,3,0),"")</f>
        <v/>
      </c>
      <c r="D149" s="100" t="str">
        <f>IFERROR(Tabela15[[#This Row],[preço unitário]]*Tabela15[[#This Row],[Qtd]],"")</f>
        <v/>
      </c>
      <c r="F149" s="97"/>
      <c r="G149" s="97"/>
      <c r="H149" s="99" t="str">
        <f>IFERROR(VLOOKUP(vendas_maio[[#This Row],[Produto]],produtos,5,0),"")</f>
        <v/>
      </c>
      <c r="I149" s="100" t="str">
        <f>IFERROR(vendas_maio[[#This Row],[preço unitário]]*vendas_maio[[#This Row],[Qtd]],"")</f>
        <v/>
      </c>
      <c r="K149" s="112"/>
      <c r="L149" s="112"/>
      <c r="M149" s="112"/>
    </row>
    <row r="150" spans="1:13" x14ac:dyDescent="0.3">
      <c r="A150" s="97"/>
      <c r="B150" s="98"/>
      <c r="C150" s="99" t="str">
        <f>IFERROR(VLOOKUP(Tabela15[[#This Row],[Produto]],produtos,3,0),"")</f>
        <v/>
      </c>
      <c r="D150" s="100" t="str">
        <f>IFERROR(Tabela15[[#This Row],[preço unitário]]*Tabela15[[#This Row],[Qtd]],"")</f>
        <v/>
      </c>
      <c r="F150" s="97"/>
      <c r="G150" s="97"/>
      <c r="H150" s="99" t="str">
        <f>IFERROR(VLOOKUP(vendas_maio[[#This Row],[Produto]],produtos,5,0),"")</f>
        <v/>
      </c>
      <c r="I150" s="100" t="str">
        <f>IFERROR(vendas_maio[[#This Row],[preço unitário]]*vendas_maio[[#This Row],[Qtd]],"")</f>
        <v/>
      </c>
      <c r="K150" s="112"/>
      <c r="L150" s="112"/>
      <c r="M150" s="112"/>
    </row>
    <row r="151" spans="1:13" x14ac:dyDescent="0.3">
      <c r="A151" s="97"/>
      <c r="B151" s="98"/>
      <c r="C151" s="99" t="str">
        <f>IFERROR(VLOOKUP(Tabela15[[#This Row],[Produto]],produtos,3,0),"")</f>
        <v/>
      </c>
      <c r="D151" s="100" t="str">
        <f>IFERROR(Tabela15[[#This Row],[preço unitário]]*Tabela15[[#This Row],[Qtd]],"")</f>
        <v/>
      </c>
      <c r="F151" s="97"/>
      <c r="G151" s="97"/>
      <c r="H151" s="99" t="str">
        <f>IFERROR(VLOOKUP(vendas_maio[[#This Row],[Produto]],produtos,5,0),"")</f>
        <v/>
      </c>
      <c r="I151" s="100" t="str">
        <f>IFERROR(vendas_maio[[#This Row],[preço unitário]]*vendas_maio[[#This Row],[Qtd]],"")</f>
        <v/>
      </c>
      <c r="K151" s="112"/>
      <c r="L151" s="112"/>
      <c r="M151" s="112"/>
    </row>
    <row r="152" spans="1:13" x14ac:dyDescent="0.3">
      <c r="A152" s="97"/>
      <c r="B152" s="98"/>
      <c r="C152" s="99" t="str">
        <f>IFERROR(VLOOKUP(Tabela15[[#This Row],[Produto]],produtos,3,0),"")</f>
        <v/>
      </c>
      <c r="D152" s="100" t="str">
        <f>IFERROR(Tabela15[[#This Row],[preço unitário]]*Tabela15[[#This Row],[Qtd]],"")</f>
        <v/>
      </c>
      <c r="F152" s="97"/>
      <c r="G152" s="97"/>
      <c r="H152" s="99" t="str">
        <f>IFERROR(VLOOKUP(vendas_maio[[#This Row],[Produto]],produtos,5,0),"")</f>
        <v/>
      </c>
      <c r="I152" s="100" t="str">
        <f>IFERROR(vendas_maio[[#This Row],[preço unitário]]*vendas_maio[[#This Row],[Qtd]],"")</f>
        <v/>
      </c>
      <c r="K152" s="112"/>
      <c r="L152" s="112"/>
      <c r="M152" s="112"/>
    </row>
    <row r="153" spans="1:13" x14ac:dyDescent="0.3">
      <c r="A153" s="97"/>
      <c r="B153" s="98"/>
      <c r="C153" s="99" t="str">
        <f>IFERROR(VLOOKUP(Tabela15[[#This Row],[Produto]],produtos,3,0),"")</f>
        <v/>
      </c>
      <c r="D153" s="100" t="str">
        <f>IFERROR(Tabela15[[#This Row],[preço unitário]]*Tabela15[[#This Row],[Qtd]],"")</f>
        <v/>
      </c>
      <c r="F153" s="97"/>
      <c r="G153" s="97"/>
      <c r="H153" s="99" t="str">
        <f>IFERROR(VLOOKUP(vendas_maio[[#This Row],[Produto]],produtos,5,0),"")</f>
        <v/>
      </c>
      <c r="I153" s="100" t="str">
        <f>IFERROR(vendas_maio[[#This Row],[preço unitário]]*vendas_maio[[#This Row],[Qtd]],"")</f>
        <v/>
      </c>
      <c r="K153" s="112"/>
      <c r="L153" s="112"/>
      <c r="M153" s="112"/>
    </row>
    <row r="154" spans="1:13" x14ac:dyDescent="0.3">
      <c r="A154" s="97"/>
      <c r="B154" s="98"/>
      <c r="C154" s="99" t="str">
        <f>IFERROR(VLOOKUP(Tabela15[[#This Row],[Produto]],produtos,3,0),"")</f>
        <v/>
      </c>
      <c r="D154" s="100" t="str">
        <f>IFERROR(Tabela15[[#This Row],[preço unitário]]*Tabela15[[#This Row],[Qtd]],"")</f>
        <v/>
      </c>
      <c r="F154" s="97"/>
      <c r="G154" s="97"/>
      <c r="H154" s="99" t="str">
        <f>IFERROR(VLOOKUP(vendas_maio[[#This Row],[Produto]],produtos,5,0),"")</f>
        <v/>
      </c>
      <c r="I154" s="100" t="str">
        <f>IFERROR(vendas_maio[[#This Row],[preço unitário]]*vendas_maio[[#This Row],[Qtd]],"")</f>
        <v/>
      </c>
      <c r="K154" s="112"/>
      <c r="L154" s="112"/>
      <c r="M154" s="112"/>
    </row>
    <row r="155" spans="1:13" x14ac:dyDescent="0.3">
      <c r="A155" s="97"/>
      <c r="B155" s="98"/>
      <c r="C155" s="99" t="str">
        <f>IFERROR(VLOOKUP(Tabela15[[#This Row],[Produto]],produtos,3,0),"")</f>
        <v/>
      </c>
      <c r="D155" s="100" t="str">
        <f>IFERROR(Tabela15[[#This Row],[preço unitário]]*Tabela15[[#This Row],[Qtd]],"")</f>
        <v/>
      </c>
      <c r="F155" s="97"/>
      <c r="G155" s="97"/>
      <c r="H155" s="99" t="str">
        <f>IFERROR(VLOOKUP(vendas_maio[[#This Row],[Produto]],produtos,5,0),"")</f>
        <v/>
      </c>
      <c r="I155" s="100" t="str">
        <f>IFERROR(vendas_maio[[#This Row],[preço unitário]]*vendas_maio[[#This Row],[Qtd]],"")</f>
        <v/>
      </c>
      <c r="K155" s="112"/>
      <c r="L155" s="112"/>
      <c r="M155" s="112"/>
    </row>
    <row r="156" spans="1:13" x14ac:dyDescent="0.3">
      <c r="A156" s="97"/>
      <c r="B156" s="98"/>
      <c r="C156" s="99" t="str">
        <f>IFERROR(VLOOKUP(Tabela15[[#This Row],[Produto]],produtos,3,0),"")</f>
        <v/>
      </c>
      <c r="D156" s="100" t="str">
        <f>IFERROR(Tabela15[[#This Row],[preço unitário]]*Tabela15[[#This Row],[Qtd]],"")</f>
        <v/>
      </c>
      <c r="F156" s="97"/>
      <c r="G156" s="97"/>
      <c r="H156" s="99" t="str">
        <f>IFERROR(VLOOKUP(vendas_maio[[#This Row],[Produto]],produtos,5,0),"")</f>
        <v/>
      </c>
      <c r="I156" s="100" t="str">
        <f>IFERROR(vendas_maio[[#This Row],[preço unitário]]*vendas_maio[[#This Row],[Qtd]],"")</f>
        <v/>
      </c>
      <c r="K156" s="112"/>
      <c r="L156" s="112"/>
      <c r="M156" s="112"/>
    </row>
    <row r="157" spans="1:13" x14ac:dyDescent="0.3">
      <c r="A157" s="97"/>
      <c r="B157" s="98"/>
      <c r="C157" s="99" t="str">
        <f>IFERROR(VLOOKUP(Tabela15[[#This Row],[Produto]],produtos,3,0),"")</f>
        <v/>
      </c>
      <c r="D157" s="100" t="str">
        <f>IFERROR(Tabela15[[#This Row],[preço unitário]]*Tabela15[[#This Row],[Qtd]],"")</f>
        <v/>
      </c>
      <c r="F157" s="97"/>
      <c r="G157" s="97"/>
      <c r="H157" s="99" t="str">
        <f>IFERROR(VLOOKUP(vendas_maio[[#This Row],[Produto]],produtos,5,0),"")</f>
        <v/>
      </c>
      <c r="I157" s="100" t="str">
        <f>IFERROR(vendas_maio[[#This Row],[preço unitário]]*vendas_maio[[#This Row],[Qtd]],"")</f>
        <v/>
      </c>
      <c r="K157" s="112"/>
      <c r="L157" s="112"/>
      <c r="M157" s="112"/>
    </row>
    <row r="158" spans="1:13" x14ac:dyDescent="0.3">
      <c r="A158" s="97"/>
      <c r="B158" s="98"/>
      <c r="C158" s="99" t="str">
        <f>IFERROR(VLOOKUP(Tabela15[[#This Row],[Produto]],produtos,3,0),"")</f>
        <v/>
      </c>
      <c r="D158" s="100" t="str">
        <f>IFERROR(Tabela15[[#This Row],[preço unitário]]*Tabela15[[#This Row],[Qtd]],"")</f>
        <v/>
      </c>
      <c r="F158" s="97"/>
      <c r="G158" s="97"/>
      <c r="H158" s="99" t="str">
        <f>IFERROR(VLOOKUP(vendas_maio[[#This Row],[Produto]],produtos,5,0),"")</f>
        <v/>
      </c>
      <c r="I158" s="100" t="str">
        <f>IFERROR(vendas_maio[[#This Row],[preço unitário]]*vendas_maio[[#This Row],[Qtd]],"")</f>
        <v/>
      </c>
      <c r="K158" s="112"/>
      <c r="L158" s="112"/>
      <c r="M158" s="112"/>
    </row>
    <row r="159" spans="1:13" x14ac:dyDescent="0.3">
      <c r="A159" s="97"/>
      <c r="B159" s="98"/>
      <c r="C159" s="99" t="str">
        <f>IFERROR(VLOOKUP(Tabela15[[#This Row],[Produto]],produtos,3,0),"")</f>
        <v/>
      </c>
      <c r="D159" s="100" t="str">
        <f>IFERROR(Tabela15[[#This Row],[preço unitário]]*Tabela15[[#This Row],[Qtd]],"")</f>
        <v/>
      </c>
      <c r="F159" s="97"/>
      <c r="G159" s="97"/>
      <c r="H159" s="99" t="str">
        <f>IFERROR(VLOOKUP(vendas_maio[[#This Row],[Produto]],produtos,5,0),"")</f>
        <v/>
      </c>
      <c r="I159" s="100" t="str">
        <f>IFERROR(vendas_maio[[#This Row],[preço unitário]]*vendas_maio[[#This Row],[Qtd]],"")</f>
        <v/>
      </c>
      <c r="K159" s="112"/>
      <c r="L159" s="112"/>
      <c r="M159" s="112"/>
    </row>
    <row r="160" spans="1:13" x14ac:dyDescent="0.3">
      <c r="A160" s="97"/>
      <c r="B160" s="98"/>
      <c r="C160" s="99" t="str">
        <f>IFERROR(VLOOKUP(Tabela15[[#This Row],[Produto]],produtos,3,0),"")</f>
        <v/>
      </c>
      <c r="D160" s="100" t="str">
        <f>IFERROR(Tabela15[[#This Row],[preço unitário]]*Tabela15[[#This Row],[Qtd]],"")</f>
        <v/>
      </c>
      <c r="F160" s="97"/>
      <c r="G160" s="97"/>
      <c r="H160" s="99" t="str">
        <f>IFERROR(VLOOKUP(vendas_maio[[#This Row],[Produto]],produtos,5,0),"")</f>
        <v/>
      </c>
      <c r="I160" s="100" t="str">
        <f>IFERROR(vendas_maio[[#This Row],[preço unitário]]*vendas_maio[[#This Row],[Qtd]],"")</f>
        <v/>
      </c>
      <c r="K160" s="112"/>
      <c r="L160" s="112"/>
      <c r="M160" s="112"/>
    </row>
    <row r="161" spans="1:13" x14ac:dyDescent="0.3">
      <c r="A161" s="97"/>
      <c r="B161" s="98"/>
      <c r="C161" s="99" t="str">
        <f>IFERROR(VLOOKUP(Tabela15[[#This Row],[Produto]],produtos,3,0),"")</f>
        <v/>
      </c>
      <c r="D161" s="100" t="str">
        <f>IFERROR(Tabela15[[#This Row],[preço unitário]]*Tabela15[[#This Row],[Qtd]],"")</f>
        <v/>
      </c>
      <c r="F161" s="97"/>
      <c r="G161" s="97"/>
      <c r="H161" s="99" t="str">
        <f>IFERROR(VLOOKUP(vendas_maio[[#This Row],[Produto]],produtos,5,0),"")</f>
        <v/>
      </c>
      <c r="I161" s="100" t="str">
        <f>IFERROR(vendas_maio[[#This Row],[preço unitário]]*vendas_maio[[#This Row],[Qtd]],"")</f>
        <v/>
      </c>
      <c r="K161" s="112"/>
      <c r="L161" s="112"/>
      <c r="M161" s="112"/>
    </row>
    <row r="162" spans="1:13" x14ac:dyDescent="0.3">
      <c r="A162" s="97"/>
      <c r="B162" s="98"/>
      <c r="C162" s="99" t="str">
        <f>IFERROR(VLOOKUP(Tabela15[[#This Row],[Produto]],produtos,3,0),"")</f>
        <v/>
      </c>
      <c r="D162" s="100" t="str">
        <f>IFERROR(Tabela15[[#This Row],[preço unitário]]*Tabela15[[#This Row],[Qtd]],"")</f>
        <v/>
      </c>
      <c r="F162" s="97"/>
      <c r="G162" s="97"/>
      <c r="H162" s="99" t="str">
        <f>IFERROR(VLOOKUP(vendas_maio[[#This Row],[Produto]],produtos,5,0),"")</f>
        <v/>
      </c>
      <c r="I162" s="100" t="str">
        <f>IFERROR(vendas_maio[[#This Row],[preço unitário]]*vendas_maio[[#This Row],[Qtd]],"")</f>
        <v/>
      </c>
      <c r="K162" s="112"/>
      <c r="L162" s="112"/>
      <c r="M162" s="112"/>
    </row>
    <row r="163" spans="1:13" x14ac:dyDescent="0.3">
      <c r="A163" s="97"/>
      <c r="B163" s="98"/>
      <c r="C163" s="99" t="str">
        <f>IFERROR(VLOOKUP(Tabela15[[#This Row],[Produto]],produtos,3,0),"")</f>
        <v/>
      </c>
      <c r="D163" s="100" t="str">
        <f>IFERROR(Tabela15[[#This Row],[preço unitário]]*Tabela15[[#This Row],[Qtd]],"")</f>
        <v/>
      </c>
      <c r="F163" s="97"/>
      <c r="G163" s="97"/>
      <c r="H163" s="99" t="str">
        <f>IFERROR(VLOOKUP(vendas_maio[[#This Row],[Produto]],produtos,5,0),"")</f>
        <v/>
      </c>
      <c r="I163" s="100" t="str">
        <f>IFERROR(vendas_maio[[#This Row],[preço unitário]]*vendas_maio[[#This Row],[Qtd]],"")</f>
        <v/>
      </c>
      <c r="K163" s="112"/>
      <c r="L163" s="112"/>
      <c r="M163" s="112"/>
    </row>
    <row r="164" spans="1:13" x14ac:dyDescent="0.3">
      <c r="A164" s="97"/>
      <c r="B164" s="98"/>
      <c r="C164" s="99" t="str">
        <f>IFERROR(VLOOKUP(Tabela15[[#This Row],[Produto]],produtos,3,0),"")</f>
        <v/>
      </c>
      <c r="D164" s="100" t="str">
        <f>IFERROR(Tabela15[[#This Row],[preço unitário]]*Tabela15[[#This Row],[Qtd]],"")</f>
        <v/>
      </c>
      <c r="F164" s="97"/>
      <c r="G164" s="97"/>
      <c r="H164" s="99" t="str">
        <f>IFERROR(VLOOKUP(vendas_maio[[#This Row],[Produto]],produtos,5,0),"")</f>
        <v/>
      </c>
      <c r="I164" s="100" t="str">
        <f>IFERROR(vendas_maio[[#This Row],[preço unitário]]*vendas_maio[[#This Row],[Qtd]],"")</f>
        <v/>
      </c>
      <c r="K164" s="112"/>
      <c r="L164" s="112"/>
      <c r="M164" s="112"/>
    </row>
    <row r="165" spans="1:13" x14ac:dyDescent="0.3">
      <c r="A165" s="97"/>
      <c r="B165" s="98"/>
      <c r="C165" s="99" t="str">
        <f>IFERROR(VLOOKUP(Tabela15[[#This Row],[Produto]],produtos,3,0),"")</f>
        <v/>
      </c>
      <c r="D165" s="100" t="str">
        <f>IFERROR(Tabela15[[#This Row],[preço unitário]]*Tabela15[[#This Row],[Qtd]],"")</f>
        <v/>
      </c>
      <c r="F165" s="97"/>
      <c r="G165" s="97"/>
      <c r="H165" s="99" t="str">
        <f>IFERROR(VLOOKUP(vendas_maio[[#This Row],[Produto]],produtos,5,0),"")</f>
        <v/>
      </c>
      <c r="I165" s="100" t="str">
        <f>IFERROR(vendas_maio[[#This Row],[preço unitário]]*vendas_maio[[#This Row],[Qtd]],"")</f>
        <v/>
      </c>
      <c r="K165" s="112"/>
      <c r="L165" s="112"/>
      <c r="M165" s="112"/>
    </row>
    <row r="166" spans="1:13" x14ac:dyDescent="0.3">
      <c r="A166" s="97"/>
      <c r="B166" s="98"/>
      <c r="C166" s="99" t="str">
        <f>IFERROR(VLOOKUP(Tabela15[[#This Row],[Produto]],produtos,3,0),"")</f>
        <v/>
      </c>
      <c r="D166" s="100" t="str">
        <f>IFERROR(Tabela15[[#This Row],[preço unitário]]*Tabela15[[#This Row],[Qtd]],"")</f>
        <v/>
      </c>
      <c r="F166" s="97"/>
      <c r="G166" s="97"/>
      <c r="H166" s="99" t="str">
        <f>IFERROR(VLOOKUP(vendas_maio[[#This Row],[Produto]],produtos,5,0),"")</f>
        <v/>
      </c>
      <c r="I166" s="100" t="str">
        <f>IFERROR(vendas_maio[[#This Row],[preço unitário]]*vendas_maio[[#This Row],[Qtd]],"")</f>
        <v/>
      </c>
      <c r="K166" s="112"/>
      <c r="L166" s="112"/>
      <c r="M166" s="112"/>
    </row>
    <row r="167" spans="1:13" x14ac:dyDescent="0.3">
      <c r="A167" s="97"/>
      <c r="B167" s="98"/>
      <c r="C167" s="99" t="str">
        <f>IFERROR(VLOOKUP(Tabela15[[#This Row],[Produto]],produtos,3,0),"")</f>
        <v/>
      </c>
      <c r="D167" s="100" t="str">
        <f>IFERROR(Tabela15[[#This Row],[preço unitário]]*Tabela15[[#This Row],[Qtd]],"")</f>
        <v/>
      </c>
      <c r="F167" s="97"/>
      <c r="G167" s="97"/>
      <c r="H167" s="99" t="str">
        <f>IFERROR(VLOOKUP(vendas_maio[[#This Row],[Produto]],produtos,5,0),"")</f>
        <v/>
      </c>
      <c r="I167" s="100" t="str">
        <f>IFERROR(vendas_maio[[#This Row],[preço unitário]]*vendas_maio[[#This Row],[Qtd]],"")</f>
        <v/>
      </c>
      <c r="K167" s="112"/>
      <c r="L167" s="112"/>
      <c r="M167" s="112"/>
    </row>
    <row r="168" spans="1:13" x14ac:dyDescent="0.3">
      <c r="A168" s="97"/>
      <c r="B168" s="98"/>
      <c r="C168" s="99" t="str">
        <f>IFERROR(VLOOKUP(Tabela15[[#This Row],[Produto]],produtos,3,0),"")</f>
        <v/>
      </c>
      <c r="D168" s="100" t="str">
        <f>IFERROR(Tabela15[[#This Row],[preço unitário]]*Tabela15[[#This Row],[Qtd]],"")</f>
        <v/>
      </c>
      <c r="F168" s="97"/>
      <c r="G168" s="97"/>
      <c r="H168" s="99" t="str">
        <f>IFERROR(VLOOKUP(vendas_maio[[#This Row],[Produto]],produtos,5,0),"")</f>
        <v/>
      </c>
      <c r="I168" s="100" t="str">
        <f>IFERROR(vendas_maio[[#This Row],[preço unitário]]*vendas_maio[[#This Row],[Qtd]],"")</f>
        <v/>
      </c>
      <c r="K168" s="112"/>
      <c r="L168" s="112"/>
      <c r="M168" s="112"/>
    </row>
    <row r="169" spans="1:13" x14ac:dyDescent="0.3">
      <c r="A169" s="97"/>
      <c r="B169" s="98"/>
      <c r="C169" s="99" t="str">
        <f>IFERROR(VLOOKUP(Tabela15[[#This Row],[Produto]],produtos,3,0),"")</f>
        <v/>
      </c>
      <c r="D169" s="100" t="str">
        <f>IFERROR(Tabela15[[#This Row],[preço unitário]]*Tabela15[[#This Row],[Qtd]],"")</f>
        <v/>
      </c>
      <c r="F169" s="97"/>
      <c r="G169" s="97"/>
      <c r="H169" s="99" t="str">
        <f>IFERROR(VLOOKUP(vendas_maio[[#This Row],[Produto]],produtos,5,0),"")</f>
        <v/>
      </c>
      <c r="I169" s="100" t="str">
        <f>IFERROR(vendas_maio[[#This Row],[preço unitário]]*vendas_maio[[#This Row],[Qtd]],"")</f>
        <v/>
      </c>
      <c r="K169" s="112"/>
      <c r="L169" s="112"/>
      <c r="M169" s="112"/>
    </row>
    <row r="170" spans="1:13" x14ac:dyDescent="0.3">
      <c r="A170" s="97"/>
      <c r="B170" s="98"/>
      <c r="C170" s="99" t="str">
        <f>IFERROR(VLOOKUP(Tabela15[[#This Row],[Produto]],produtos,3,0),"")</f>
        <v/>
      </c>
      <c r="D170" s="100" t="str">
        <f>IFERROR(Tabela15[[#This Row],[preço unitário]]*Tabela15[[#This Row],[Qtd]],"")</f>
        <v/>
      </c>
      <c r="F170" s="97"/>
      <c r="G170" s="97"/>
      <c r="H170" s="99" t="str">
        <f>IFERROR(VLOOKUP(vendas_maio[[#This Row],[Produto]],produtos,5,0),"")</f>
        <v/>
      </c>
      <c r="I170" s="100" t="str">
        <f>IFERROR(vendas_maio[[#This Row],[preço unitário]]*vendas_maio[[#This Row],[Qtd]],"")</f>
        <v/>
      </c>
      <c r="K170" s="112"/>
      <c r="L170" s="112"/>
      <c r="M170" s="112"/>
    </row>
    <row r="171" spans="1:13" x14ac:dyDescent="0.3">
      <c r="A171" s="97"/>
      <c r="B171" s="98"/>
      <c r="C171" s="99" t="str">
        <f>IFERROR(VLOOKUP(Tabela15[[#This Row],[Produto]],produtos,3,0),"")</f>
        <v/>
      </c>
      <c r="D171" s="100" t="str">
        <f>IFERROR(Tabela15[[#This Row],[preço unitário]]*Tabela15[[#This Row],[Qtd]],"")</f>
        <v/>
      </c>
      <c r="F171" s="97"/>
      <c r="G171" s="97"/>
      <c r="H171" s="99" t="str">
        <f>IFERROR(VLOOKUP(vendas_maio[[#This Row],[Produto]],produtos,5,0),"")</f>
        <v/>
      </c>
      <c r="I171" s="100" t="str">
        <f>IFERROR(vendas_maio[[#This Row],[preço unitário]]*vendas_maio[[#This Row],[Qtd]],"")</f>
        <v/>
      </c>
      <c r="K171" s="112"/>
      <c r="L171" s="112"/>
      <c r="M171" s="112"/>
    </row>
    <row r="172" spans="1:13" x14ac:dyDescent="0.3">
      <c r="A172" s="97"/>
      <c r="B172" s="98"/>
      <c r="C172" s="99" t="str">
        <f>IFERROR(VLOOKUP(Tabela15[[#This Row],[Produto]],produtos,3,0),"")</f>
        <v/>
      </c>
      <c r="D172" s="100" t="str">
        <f>IFERROR(Tabela15[[#This Row],[preço unitário]]*Tabela15[[#This Row],[Qtd]],"")</f>
        <v/>
      </c>
      <c r="F172" s="97"/>
      <c r="G172" s="97"/>
      <c r="H172" s="99" t="str">
        <f>IFERROR(VLOOKUP(vendas_maio[[#This Row],[Produto]],produtos,5,0),"")</f>
        <v/>
      </c>
      <c r="I172" s="100" t="str">
        <f>IFERROR(vendas_maio[[#This Row],[preço unitário]]*vendas_maio[[#This Row],[Qtd]],"")</f>
        <v/>
      </c>
      <c r="K172" s="112"/>
      <c r="L172" s="112"/>
      <c r="M172" s="112"/>
    </row>
    <row r="173" spans="1:13" x14ac:dyDescent="0.3">
      <c r="A173" s="97"/>
      <c r="B173" s="98"/>
      <c r="C173" s="99" t="str">
        <f>IFERROR(VLOOKUP(Tabela15[[#This Row],[Produto]],produtos,3,0),"")</f>
        <v/>
      </c>
      <c r="D173" s="100" t="str">
        <f>IFERROR(Tabela15[[#This Row],[preço unitário]]*Tabela15[[#This Row],[Qtd]],"")</f>
        <v/>
      </c>
      <c r="F173" s="97"/>
      <c r="G173" s="97"/>
      <c r="H173" s="99" t="str">
        <f>IFERROR(VLOOKUP(vendas_maio[[#This Row],[Produto]],produtos,5,0),"")</f>
        <v/>
      </c>
      <c r="I173" s="100" t="str">
        <f>IFERROR(vendas_maio[[#This Row],[preço unitário]]*vendas_maio[[#This Row],[Qtd]],"")</f>
        <v/>
      </c>
      <c r="K173" s="112"/>
      <c r="L173" s="112"/>
      <c r="M173" s="112"/>
    </row>
    <row r="174" spans="1:13" x14ac:dyDescent="0.3">
      <c r="A174" s="97"/>
      <c r="B174" s="98"/>
      <c r="C174" s="99" t="str">
        <f>IFERROR(VLOOKUP(Tabela15[[#This Row],[Produto]],produtos,3,0),"")</f>
        <v/>
      </c>
      <c r="D174" s="100" t="str">
        <f>IFERROR(Tabela15[[#This Row],[preço unitário]]*Tabela15[[#This Row],[Qtd]],"")</f>
        <v/>
      </c>
      <c r="F174" s="97"/>
      <c r="G174" s="97"/>
      <c r="H174" s="99" t="str">
        <f>IFERROR(VLOOKUP(vendas_maio[[#This Row],[Produto]],produtos,5,0),"")</f>
        <v/>
      </c>
      <c r="I174" s="100" t="str">
        <f>IFERROR(vendas_maio[[#This Row],[preço unitário]]*vendas_maio[[#This Row],[Qtd]],"")</f>
        <v/>
      </c>
      <c r="K174" s="112"/>
      <c r="L174" s="112"/>
      <c r="M174" s="112"/>
    </row>
    <row r="175" spans="1:13" x14ac:dyDescent="0.3">
      <c r="A175" s="97"/>
      <c r="B175" s="98"/>
      <c r="C175" s="99" t="str">
        <f>IFERROR(VLOOKUP(Tabela15[[#This Row],[Produto]],produtos,3,0),"")</f>
        <v/>
      </c>
      <c r="D175" s="100" t="str">
        <f>IFERROR(Tabela15[[#This Row],[preço unitário]]*Tabela15[[#This Row],[Qtd]],"")</f>
        <v/>
      </c>
      <c r="F175" s="97"/>
      <c r="G175" s="97"/>
      <c r="H175" s="99" t="str">
        <f>IFERROR(VLOOKUP(vendas_maio[[#This Row],[Produto]],produtos,5,0),"")</f>
        <v/>
      </c>
      <c r="I175" s="100" t="str">
        <f>IFERROR(vendas_maio[[#This Row],[preço unitário]]*vendas_maio[[#This Row],[Qtd]],"")</f>
        <v/>
      </c>
      <c r="K175" s="112"/>
      <c r="L175" s="112"/>
      <c r="M175" s="112"/>
    </row>
    <row r="176" spans="1:13" x14ac:dyDescent="0.3">
      <c r="A176" s="97"/>
      <c r="B176" s="98"/>
      <c r="C176" s="99" t="str">
        <f>IFERROR(VLOOKUP(Tabela15[[#This Row],[Produto]],produtos,3,0),"")</f>
        <v/>
      </c>
      <c r="D176" s="100" t="str">
        <f>IFERROR(Tabela15[[#This Row],[preço unitário]]*Tabela15[[#This Row],[Qtd]],"")</f>
        <v/>
      </c>
      <c r="F176" s="97"/>
      <c r="G176" s="97"/>
      <c r="H176" s="99" t="str">
        <f>IFERROR(VLOOKUP(vendas_maio[[#This Row],[Produto]],produtos,5,0),"")</f>
        <v/>
      </c>
      <c r="I176" s="100" t="str">
        <f>IFERROR(vendas_maio[[#This Row],[preço unitário]]*vendas_maio[[#This Row],[Qtd]],"")</f>
        <v/>
      </c>
      <c r="K176" s="112"/>
      <c r="L176" s="112"/>
      <c r="M176" s="112"/>
    </row>
    <row r="177" spans="1:13" x14ac:dyDescent="0.3">
      <c r="A177" s="97"/>
      <c r="B177" s="98"/>
      <c r="C177" s="99" t="str">
        <f>IFERROR(VLOOKUP(Tabela15[[#This Row],[Produto]],produtos,3,0),"")</f>
        <v/>
      </c>
      <c r="D177" s="100" t="str">
        <f>IFERROR(Tabela15[[#This Row],[preço unitário]]*Tabela15[[#This Row],[Qtd]],"")</f>
        <v/>
      </c>
      <c r="F177" s="97"/>
      <c r="G177" s="97"/>
      <c r="H177" s="99" t="str">
        <f>IFERROR(VLOOKUP(vendas_maio[[#This Row],[Produto]],produtos,5,0),"")</f>
        <v/>
      </c>
      <c r="I177" s="100" t="str">
        <f>IFERROR(vendas_maio[[#This Row],[preço unitário]]*vendas_maio[[#This Row],[Qtd]],"")</f>
        <v/>
      </c>
      <c r="K177" s="112"/>
      <c r="L177" s="112"/>
      <c r="M177" s="112"/>
    </row>
    <row r="178" spans="1:13" x14ac:dyDescent="0.3">
      <c r="A178" s="97"/>
      <c r="B178" s="98"/>
      <c r="C178" s="99" t="str">
        <f>IFERROR(VLOOKUP(Tabela15[[#This Row],[Produto]],produtos,3,0),"")</f>
        <v/>
      </c>
      <c r="D178" s="100" t="str">
        <f>IFERROR(Tabela15[[#This Row],[preço unitário]]*Tabela15[[#This Row],[Qtd]],"")</f>
        <v/>
      </c>
      <c r="F178" s="97"/>
      <c r="G178" s="97"/>
      <c r="H178" s="99" t="str">
        <f>IFERROR(VLOOKUP(vendas_maio[[#This Row],[Produto]],produtos,5,0),"")</f>
        <v/>
      </c>
      <c r="I178" s="100" t="str">
        <f>IFERROR(vendas_maio[[#This Row],[preço unitário]]*vendas_maio[[#This Row],[Qtd]],"")</f>
        <v/>
      </c>
      <c r="K178" s="112"/>
      <c r="L178" s="112"/>
      <c r="M178" s="112"/>
    </row>
    <row r="179" spans="1:13" x14ac:dyDescent="0.3">
      <c r="A179" s="97"/>
      <c r="B179" s="98"/>
      <c r="C179" s="99" t="str">
        <f>IFERROR(VLOOKUP(Tabela15[[#This Row],[Produto]],produtos,3,0),"")</f>
        <v/>
      </c>
      <c r="D179" s="100" t="str">
        <f>IFERROR(Tabela15[[#This Row],[preço unitário]]*Tabela15[[#This Row],[Qtd]],"")</f>
        <v/>
      </c>
      <c r="F179" s="97"/>
      <c r="G179" s="97"/>
      <c r="H179" s="99" t="str">
        <f>IFERROR(VLOOKUP(vendas_maio[[#This Row],[Produto]],produtos,5,0),"")</f>
        <v/>
      </c>
      <c r="I179" s="100" t="str">
        <f>IFERROR(vendas_maio[[#This Row],[preço unitário]]*vendas_maio[[#This Row],[Qtd]],"")</f>
        <v/>
      </c>
      <c r="K179" s="112"/>
      <c r="L179" s="112"/>
      <c r="M179" s="112"/>
    </row>
    <row r="180" spans="1:13" x14ac:dyDescent="0.3">
      <c r="A180" s="97"/>
      <c r="B180" s="98"/>
      <c r="C180" s="99" t="str">
        <f>IFERROR(VLOOKUP(Tabela15[[#This Row],[Produto]],produtos,3,0),"")</f>
        <v/>
      </c>
      <c r="D180" s="100" t="str">
        <f>IFERROR(Tabela15[[#This Row],[preço unitário]]*Tabela15[[#This Row],[Qtd]],"")</f>
        <v/>
      </c>
      <c r="F180" s="97"/>
      <c r="G180" s="97"/>
      <c r="H180" s="99" t="str">
        <f>IFERROR(VLOOKUP(vendas_maio[[#This Row],[Produto]],produtos,5,0),"")</f>
        <v/>
      </c>
      <c r="I180" s="100" t="str">
        <f>IFERROR(vendas_maio[[#This Row],[preço unitário]]*vendas_maio[[#This Row],[Qtd]],"")</f>
        <v/>
      </c>
      <c r="K180" s="112"/>
      <c r="L180" s="112"/>
      <c r="M180" s="112"/>
    </row>
    <row r="181" spans="1:13" x14ac:dyDescent="0.3">
      <c r="A181" s="97"/>
      <c r="B181" s="98"/>
      <c r="C181" s="99" t="str">
        <f>IFERROR(VLOOKUP(Tabela15[[#This Row],[Produto]],produtos,3,0),"")</f>
        <v/>
      </c>
      <c r="D181" s="100" t="str">
        <f>IFERROR(Tabela15[[#This Row],[preço unitário]]*Tabela15[[#This Row],[Qtd]],"")</f>
        <v/>
      </c>
      <c r="F181" s="97"/>
      <c r="G181" s="97"/>
      <c r="H181" s="99" t="str">
        <f>IFERROR(VLOOKUP(vendas_maio[[#This Row],[Produto]],produtos,5,0),"")</f>
        <v/>
      </c>
      <c r="I181" s="100" t="str">
        <f>IFERROR(vendas_maio[[#This Row],[preço unitário]]*vendas_maio[[#This Row],[Qtd]],"")</f>
        <v/>
      </c>
      <c r="K181" s="112"/>
      <c r="L181" s="112"/>
      <c r="M181" s="112"/>
    </row>
    <row r="182" spans="1:13" x14ac:dyDescent="0.3">
      <c r="A182" s="97"/>
      <c r="B182" s="98"/>
      <c r="C182" s="99" t="str">
        <f>IFERROR(VLOOKUP(Tabela15[[#This Row],[Produto]],produtos,3,0),"")</f>
        <v/>
      </c>
      <c r="D182" s="100" t="str">
        <f>IFERROR(Tabela15[[#This Row],[preço unitário]]*Tabela15[[#This Row],[Qtd]],"")</f>
        <v/>
      </c>
      <c r="F182" s="97"/>
      <c r="G182" s="97"/>
      <c r="H182" s="99" t="str">
        <f>IFERROR(VLOOKUP(vendas_maio[[#This Row],[Produto]],produtos,5,0),"")</f>
        <v/>
      </c>
      <c r="I182" s="100" t="str">
        <f>IFERROR(vendas_maio[[#This Row],[preço unitário]]*vendas_maio[[#This Row],[Qtd]],"")</f>
        <v/>
      </c>
      <c r="K182" s="112"/>
      <c r="L182" s="112"/>
      <c r="M182" s="112"/>
    </row>
    <row r="183" spans="1:13" x14ac:dyDescent="0.3">
      <c r="A183" s="97"/>
      <c r="B183" s="98"/>
      <c r="C183" s="99" t="str">
        <f>IFERROR(VLOOKUP(Tabela15[[#This Row],[Produto]],produtos,3,0),"")</f>
        <v/>
      </c>
      <c r="D183" s="100" t="str">
        <f>IFERROR(Tabela15[[#This Row],[preço unitário]]*Tabela15[[#This Row],[Qtd]],"")</f>
        <v/>
      </c>
      <c r="F183" s="97"/>
      <c r="G183" s="97"/>
      <c r="H183" s="99" t="str">
        <f>IFERROR(VLOOKUP(vendas_maio[[#This Row],[Produto]],produtos,5,0),"")</f>
        <v/>
      </c>
      <c r="I183" s="100" t="str">
        <f>IFERROR(vendas_maio[[#This Row],[preço unitário]]*vendas_maio[[#This Row],[Qtd]],"")</f>
        <v/>
      </c>
      <c r="K183" s="112"/>
      <c r="L183" s="112"/>
      <c r="M183" s="112"/>
    </row>
    <row r="184" spans="1:13" x14ac:dyDescent="0.3">
      <c r="A184" s="97"/>
      <c r="B184" s="98"/>
      <c r="C184" s="99" t="str">
        <f>IFERROR(VLOOKUP(Tabela15[[#This Row],[Produto]],produtos,3,0),"")</f>
        <v/>
      </c>
      <c r="D184" s="100" t="str">
        <f>IFERROR(Tabela15[[#This Row],[preço unitário]]*Tabela15[[#This Row],[Qtd]],"")</f>
        <v/>
      </c>
      <c r="F184" s="97"/>
      <c r="G184" s="97"/>
      <c r="H184" s="99" t="str">
        <f>IFERROR(VLOOKUP(vendas_maio[[#This Row],[Produto]],produtos,5,0),"")</f>
        <v/>
      </c>
      <c r="I184" s="100" t="str">
        <f>IFERROR(vendas_maio[[#This Row],[preço unitário]]*vendas_maio[[#This Row],[Qtd]],"")</f>
        <v/>
      </c>
      <c r="K184" s="112"/>
      <c r="L184" s="112"/>
      <c r="M184" s="112"/>
    </row>
    <row r="185" spans="1:13" x14ac:dyDescent="0.3">
      <c r="A185" s="97"/>
      <c r="B185" s="98"/>
      <c r="C185" s="99" t="str">
        <f>IFERROR(VLOOKUP(Tabela15[[#This Row],[Produto]],produtos,3,0),"")</f>
        <v/>
      </c>
      <c r="D185" s="100" t="str">
        <f>IFERROR(Tabela15[[#This Row],[preço unitário]]*Tabela15[[#This Row],[Qtd]],"")</f>
        <v/>
      </c>
      <c r="F185" s="97"/>
      <c r="G185" s="97"/>
      <c r="H185" s="99" t="str">
        <f>IFERROR(VLOOKUP(vendas_maio[[#This Row],[Produto]],produtos,5,0),"")</f>
        <v/>
      </c>
      <c r="I185" s="100" t="str">
        <f>IFERROR(vendas_maio[[#This Row],[preço unitário]]*vendas_maio[[#This Row],[Qtd]],"")</f>
        <v/>
      </c>
      <c r="K185" s="112"/>
      <c r="L185" s="112"/>
      <c r="M185" s="112"/>
    </row>
    <row r="186" spans="1:13" x14ac:dyDescent="0.3">
      <c r="A186" s="97"/>
      <c r="B186" s="98"/>
      <c r="C186" s="99" t="str">
        <f>IFERROR(VLOOKUP(Tabela15[[#This Row],[Produto]],produtos,3,0),"")</f>
        <v/>
      </c>
      <c r="D186" s="100" t="str">
        <f>IFERROR(Tabela15[[#This Row],[preço unitário]]*Tabela15[[#This Row],[Qtd]],"")</f>
        <v/>
      </c>
      <c r="F186" s="97"/>
      <c r="G186" s="97"/>
      <c r="H186" s="99" t="str">
        <f>IFERROR(VLOOKUP(vendas_maio[[#This Row],[Produto]],produtos,5,0),"")</f>
        <v/>
      </c>
      <c r="I186" s="100" t="str">
        <f>IFERROR(vendas_maio[[#This Row],[preço unitário]]*vendas_maio[[#This Row],[Qtd]],"")</f>
        <v/>
      </c>
      <c r="K186" s="112"/>
      <c r="L186" s="112"/>
      <c r="M186" s="112"/>
    </row>
    <row r="187" spans="1:13" x14ac:dyDescent="0.3">
      <c r="A187" s="97"/>
      <c r="B187" s="98"/>
      <c r="C187" s="99" t="str">
        <f>IFERROR(VLOOKUP(Tabela15[[#This Row],[Produto]],produtos,3,0),"")</f>
        <v/>
      </c>
      <c r="D187" s="100" t="str">
        <f>IFERROR(Tabela15[[#This Row],[preço unitário]]*Tabela15[[#This Row],[Qtd]],"")</f>
        <v/>
      </c>
      <c r="F187" s="97"/>
      <c r="G187" s="97"/>
      <c r="H187" s="99" t="str">
        <f>IFERROR(VLOOKUP(vendas_maio[[#This Row],[Produto]],produtos,5,0),"")</f>
        <v/>
      </c>
      <c r="I187" s="100" t="str">
        <f>IFERROR(vendas_maio[[#This Row],[preço unitário]]*vendas_maio[[#This Row],[Qtd]],"")</f>
        <v/>
      </c>
      <c r="K187" s="112"/>
      <c r="L187" s="112"/>
      <c r="M187" s="112"/>
    </row>
    <row r="188" spans="1:13" x14ac:dyDescent="0.3">
      <c r="A188" s="97"/>
      <c r="B188" s="98"/>
      <c r="C188" s="99" t="str">
        <f>IFERROR(VLOOKUP(Tabela15[[#This Row],[Produto]],produtos,3,0),"")</f>
        <v/>
      </c>
      <c r="D188" s="100" t="str">
        <f>IFERROR(Tabela15[[#This Row],[preço unitário]]*Tabela15[[#This Row],[Qtd]],"")</f>
        <v/>
      </c>
      <c r="F188" s="97"/>
      <c r="G188" s="97"/>
      <c r="H188" s="99" t="str">
        <f>IFERROR(VLOOKUP(vendas_maio[[#This Row],[Produto]],produtos,5,0),"")</f>
        <v/>
      </c>
      <c r="I188" s="100" t="str">
        <f>IFERROR(vendas_maio[[#This Row],[preço unitário]]*vendas_maio[[#This Row],[Qtd]],"")</f>
        <v/>
      </c>
      <c r="K188" s="112"/>
      <c r="L188" s="112"/>
      <c r="M188" s="112"/>
    </row>
    <row r="189" spans="1:13" x14ac:dyDescent="0.3">
      <c r="A189" s="97"/>
      <c r="B189" s="98"/>
      <c r="C189" s="99" t="str">
        <f>IFERROR(VLOOKUP(Tabela15[[#This Row],[Produto]],produtos,3,0),"")</f>
        <v/>
      </c>
      <c r="D189" s="100" t="str">
        <f>IFERROR(Tabela15[[#This Row],[preço unitário]]*Tabela15[[#This Row],[Qtd]],"")</f>
        <v/>
      </c>
      <c r="F189" s="97"/>
      <c r="G189" s="97"/>
      <c r="H189" s="99" t="str">
        <f>IFERROR(VLOOKUP(vendas_maio[[#This Row],[Produto]],produtos,5,0),"")</f>
        <v/>
      </c>
      <c r="I189" s="100" t="str">
        <f>IFERROR(vendas_maio[[#This Row],[preço unitário]]*vendas_maio[[#This Row],[Qtd]],"")</f>
        <v/>
      </c>
      <c r="K189" s="112"/>
      <c r="L189" s="112"/>
      <c r="M189" s="112"/>
    </row>
    <row r="190" spans="1:13" x14ac:dyDescent="0.3">
      <c r="A190" s="97"/>
      <c r="B190" s="98"/>
      <c r="C190" s="99" t="str">
        <f>IFERROR(VLOOKUP(Tabela15[[#This Row],[Produto]],produtos,3,0),"")</f>
        <v/>
      </c>
      <c r="D190" s="100" t="str">
        <f>IFERROR(Tabela15[[#This Row],[preço unitário]]*Tabela15[[#This Row],[Qtd]],"")</f>
        <v/>
      </c>
      <c r="F190" s="97"/>
      <c r="G190" s="97"/>
      <c r="H190" s="99" t="str">
        <f>IFERROR(VLOOKUP(vendas_maio[[#This Row],[Produto]],produtos,5,0),"")</f>
        <v/>
      </c>
      <c r="I190" s="100" t="str">
        <f>IFERROR(vendas_maio[[#This Row],[preço unitário]]*vendas_maio[[#This Row],[Qtd]],"")</f>
        <v/>
      </c>
      <c r="K190" s="112"/>
      <c r="L190" s="112"/>
      <c r="M190" s="112"/>
    </row>
    <row r="191" spans="1:13" x14ac:dyDescent="0.3">
      <c r="A191" s="97"/>
      <c r="B191" s="98"/>
      <c r="C191" s="99" t="str">
        <f>IFERROR(VLOOKUP(Tabela15[[#This Row],[Produto]],produtos,3,0),"")</f>
        <v/>
      </c>
      <c r="D191" s="100" t="str">
        <f>IFERROR(Tabela15[[#This Row],[preço unitário]]*Tabela15[[#This Row],[Qtd]],"")</f>
        <v/>
      </c>
      <c r="F191" s="97"/>
      <c r="G191" s="97"/>
      <c r="H191" s="99" t="str">
        <f>IFERROR(VLOOKUP(vendas_maio[[#This Row],[Produto]],produtos,5,0),"")</f>
        <v/>
      </c>
      <c r="I191" s="100" t="str">
        <f>IFERROR(vendas_maio[[#This Row],[preço unitário]]*vendas_maio[[#This Row],[Qtd]],"")</f>
        <v/>
      </c>
      <c r="K191" s="112"/>
      <c r="L191" s="112"/>
      <c r="M191" s="112"/>
    </row>
    <row r="192" spans="1:13" x14ac:dyDescent="0.3">
      <c r="A192" s="97"/>
      <c r="B192" s="98"/>
      <c r="C192" s="99" t="str">
        <f>IFERROR(VLOOKUP(Tabela15[[#This Row],[Produto]],produtos,3,0),"")</f>
        <v/>
      </c>
      <c r="D192" s="100" t="str">
        <f>IFERROR(Tabela15[[#This Row],[preço unitário]]*Tabela15[[#This Row],[Qtd]],"")</f>
        <v/>
      </c>
      <c r="F192" s="97"/>
      <c r="G192" s="97"/>
      <c r="H192" s="99" t="str">
        <f>IFERROR(VLOOKUP(vendas_maio[[#This Row],[Produto]],produtos,5,0),"")</f>
        <v/>
      </c>
      <c r="I192" s="100" t="str">
        <f>IFERROR(vendas_maio[[#This Row],[preço unitário]]*vendas_maio[[#This Row],[Qtd]],"")</f>
        <v/>
      </c>
      <c r="K192" s="112"/>
      <c r="L192" s="112"/>
      <c r="M192" s="112"/>
    </row>
    <row r="193" spans="1:13" x14ac:dyDescent="0.3">
      <c r="A193" s="97"/>
      <c r="B193" s="98"/>
      <c r="C193" s="99" t="str">
        <f>IFERROR(VLOOKUP(Tabela15[[#This Row],[Produto]],produtos,3,0),"")</f>
        <v/>
      </c>
      <c r="D193" s="100" t="str">
        <f>IFERROR(Tabela15[[#This Row],[preço unitário]]*Tabela15[[#This Row],[Qtd]],"")</f>
        <v/>
      </c>
      <c r="F193" s="97"/>
      <c r="G193" s="97"/>
      <c r="H193" s="99" t="str">
        <f>IFERROR(VLOOKUP(vendas_maio[[#This Row],[Produto]],produtos,5,0),"")</f>
        <v/>
      </c>
      <c r="I193" s="100" t="str">
        <f>IFERROR(vendas_maio[[#This Row],[preço unitário]]*vendas_maio[[#This Row],[Qtd]],"")</f>
        <v/>
      </c>
      <c r="K193" s="112"/>
      <c r="L193" s="112"/>
      <c r="M193" s="112"/>
    </row>
    <row r="194" spans="1:13" x14ac:dyDescent="0.3">
      <c r="A194" s="97"/>
      <c r="B194" s="98"/>
      <c r="C194" s="99" t="str">
        <f>IFERROR(VLOOKUP(Tabela15[[#This Row],[Produto]],produtos,3,0),"")</f>
        <v/>
      </c>
      <c r="D194" s="100" t="str">
        <f>IFERROR(Tabela15[[#This Row],[preço unitário]]*Tabela15[[#This Row],[Qtd]],"")</f>
        <v/>
      </c>
      <c r="F194" s="97"/>
      <c r="G194" s="97"/>
      <c r="H194" s="99" t="str">
        <f>IFERROR(VLOOKUP(vendas_maio[[#This Row],[Produto]],produtos,5,0),"")</f>
        <v/>
      </c>
      <c r="I194" s="100" t="str">
        <f>IFERROR(vendas_maio[[#This Row],[preço unitário]]*vendas_maio[[#This Row],[Qtd]],"")</f>
        <v/>
      </c>
      <c r="K194" s="112"/>
      <c r="L194" s="112"/>
      <c r="M194" s="112"/>
    </row>
    <row r="195" spans="1:13" x14ac:dyDescent="0.3">
      <c r="A195" s="97"/>
      <c r="B195" s="98"/>
      <c r="C195" s="99" t="str">
        <f>IFERROR(VLOOKUP(Tabela15[[#This Row],[Produto]],produtos,3,0),"")</f>
        <v/>
      </c>
      <c r="D195" s="100" t="str">
        <f>IFERROR(Tabela15[[#This Row],[preço unitário]]*Tabela15[[#This Row],[Qtd]],"")</f>
        <v/>
      </c>
      <c r="F195" s="97"/>
      <c r="G195" s="97"/>
      <c r="H195" s="99" t="str">
        <f>IFERROR(VLOOKUP(vendas_maio[[#This Row],[Produto]],produtos,5,0),"")</f>
        <v/>
      </c>
      <c r="I195" s="100" t="str">
        <f>IFERROR(vendas_maio[[#This Row],[preço unitário]]*vendas_maio[[#This Row],[Qtd]],"")</f>
        <v/>
      </c>
      <c r="K195" s="112"/>
      <c r="L195" s="112"/>
      <c r="M195" s="112"/>
    </row>
    <row r="196" spans="1:13" x14ac:dyDescent="0.3">
      <c r="A196" s="97"/>
      <c r="B196" s="98"/>
      <c r="C196" s="99" t="str">
        <f>IFERROR(VLOOKUP(Tabela15[[#This Row],[Produto]],produtos,3,0),"")</f>
        <v/>
      </c>
      <c r="D196" s="100" t="str">
        <f>IFERROR(Tabela15[[#This Row],[preço unitário]]*Tabela15[[#This Row],[Qtd]],"")</f>
        <v/>
      </c>
      <c r="F196" s="97"/>
      <c r="G196" s="97"/>
      <c r="H196" s="99" t="str">
        <f>IFERROR(VLOOKUP(vendas_maio[[#This Row],[Produto]],produtos,5,0),"")</f>
        <v/>
      </c>
      <c r="I196" s="100" t="str">
        <f>IFERROR(vendas_maio[[#This Row],[preço unitário]]*vendas_maio[[#This Row],[Qtd]],"")</f>
        <v/>
      </c>
      <c r="K196" s="112"/>
      <c r="L196" s="112"/>
      <c r="M196" s="112"/>
    </row>
    <row r="197" spans="1:13" x14ac:dyDescent="0.3">
      <c r="A197" s="97"/>
      <c r="B197" s="98"/>
      <c r="C197" s="99" t="str">
        <f>IFERROR(VLOOKUP(Tabela15[[#This Row],[Produto]],produtos,3,0),"")</f>
        <v/>
      </c>
      <c r="D197" s="100" t="str">
        <f>IFERROR(Tabela15[[#This Row],[preço unitário]]*Tabela15[[#This Row],[Qtd]],"")</f>
        <v/>
      </c>
      <c r="F197" s="97"/>
      <c r="G197" s="97"/>
      <c r="H197" s="99" t="str">
        <f>IFERROR(VLOOKUP(vendas_maio[[#This Row],[Produto]],produtos,5,0),"")</f>
        <v/>
      </c>
      <c r="I197" s="100" t="str">
        <f>IFERROR(vendas_maio[[#This Row],[preço unitário]]*vendas_maio[[#This Row],[Qtd]],"")</f>
        <v/>
      </c>
      <c r="K197" s="112"/>
      <c r="L197" s="112"/>
      <c r="M197" s="112"/>
    </row>
    <row r="198" spans="1:13" x14ac:dyDescent="0.3">
      <c r="A198" s="97"/>
      <c r="B198" s="98"/>
      <c r="C198" s="99" t="str">
        <f>IFERROR(VLOOKUP(Tabela15[[#This Row],[Produto]],produtos,3,0),"")</f>
        <v/>
      </c>
      <c r="D198" s="100" t="str">
        <f>IFERROR(Tabela15[[#This Row],[preço unitário]]*Tabela15[[#This Row],[Qtd]],"")</f>
        <v/>
      </c>
      <c r="F198" s="97"/>
      <c r="G198" s="97"/>
      <c r="H198" s="99" t="str">
        <f>IFERROR(VLOOKUP(vendas_maio[[#This Row],[Produto]],produtos,5,0),"")</f>
        <v/>
      </c>
      <c r="I198" s="100" t="str">
        <f>IFERROR(vendas_maio[[#This Row],[preço unitário]]*vendas_maio[[#This Row],[Qtd]],"")</f>
        <v/>
      </c>
      <c r="K198" s="112"/>
      <c r="L198" s="112"/>
      <c r="M198" s="112"/>
    </row>
    <row r="199" spans="1:13" x14ac:dyDescent="0.3">
      <c r="A199" s="97"/>
      <c r="B199" s="98"/>
      <c r="C199" s="99" t="str">
        <f>IFERROR(VLOOKUP(Tabela15[[#This Row],[Produto]],produtos,3,0),"")</f>
        <v/>
      </c>
      <c r="D199" s="100" t="str">
        <f>IFERROR(Tabela15[[#This Row],[preço unitário]]*Tabela15[[#This Row],[Qtd]],"")</f>
        <v/>
      </c>
      <c r="F199" s="97"/>
      <c r="G199" s="97"/>
      <c r="H199" s="99" t="str">
        <f>IFERROR(VLOOKUP(vendas_maio[[#This Row],[Produto]],produtos,5,0),"")</f>
        <v/>
      </c>
      <c r="I199" s="100" t="str">
        <f>IFERROR(vendas_maio[[#This Row],[preço unitário]]*vendas_maio[[#This Row],[Qtd]],"")</f>
        <v/>
      </c>
      <c r="K199" s="112"/>
      <c r="L199" s="112"/>
      <c r="M199" s="112"/>
    </row>
    <row r="200" spans="1:13" x14ac:dyDescent="0.3">
      <c r="A200" s="97"/>
      <c r="B200" s="98"/>
      <c r="C200" s="99" t="str">
        <f>IFERROR(VLOOKUP(Tabela15[[#This Row],[Produto]],produtos,3,0),"")</f>
        <v/>
      </c>
      <c r="D200" s="100" t="str">
        <f>IFERROR(Tabela15[[#This Row],[preço unitário]]*Tabela15[[#This Row],[Qtd]],"")</f>
        <v/>
      </c>
      <c r="F200" s="97"/>
      <c r="G200" s="97"/>
      <c r="H200" s="99" t="str">
        <f>IFERROR(VLOOKUP(vendas_maio[[#This Row],[Produto]],produtos,5,0),"")</f>
        <v/>
      </c>
      <c r="I200" s="100" t="str">
        <f>IFERROR(vendas_maio[[#This Row],[preço unitário]]*vendas_maio[[#This Row],[Qtd]],"")</f>
        <v/>
      </c>
      <c r="K200" s="112"/>
      <c r="L200" s="112"/>
      <c r="M200" s="112"/>
    </row>
    <row r="201" spans="1:13" x14ac:dyDescent="0.3">
      <c r="A201" s="97"/>
      <c r="B201" s="98"/>
      <c r="C201" s="99" t="str">
        <f>IFERROR(VLOOKUP(Tabela15[[#This Row],[Produto]],produtos,3,0),"")</f>
        <v/>
      </c>
      <c r="D201" s="100" t="str">
        <f>IFERROR(Tabela15[[#This Row],[preço unitário]]*Tabela15[[#This Row],[Qtd]],"")</f>
        <v/>
      </c>
      <c r="F201" s="97"/>
      <c r="G201" s="97"/>
      <c r="H201" s="99" t="str">
        <f>IFERROR(VLOOKUP(vendas_maio[[#This Row],[Produto]],produtos,5,0),"")</f>
        <v/>
      </c>
      <c r="I201" s="100" t="str">
        <f>IFERROR(vendas_maio[[#This Row],[preço unitário]]*vendas_maio[[#This Row],[Qtd]],"")</f>
        <v/>
      </c>
      <c r="K201" s="112"/>
      <c r="L201" s="112"/>
      <c r="M201" s="112"/>
    </row>
    <row r="202" spans="1:13" x14ac:dyDescent="0.3">
      <c r="A202" s="97"/>
      <c r="B202" s="98"/>
      <c r="C202" s="99" t="str">
        <f>IFERROR(VLOOKUP(Tabela15[[#This Row],[Produto]],produtos,3,0),"")</f>
        <v/>
      </c>
      <c r="D202" s="100" t="str">
        <f>IFERROR(Tabela15[[#This Row],[preço unitário]]*Tabela15[[#This Row],[Qtd]],"")</f>
        <v/>
      </c>
      <c r="F202" s="97"/>
      <c r="G202" s="97"/>
      <c r="H202" s="99" t="str">
        <f>IFERROR(VLOOKUP(vendas_maio[[#This Row],[Produto]],produtos,5,0),"")</f>
        <v/>
      </c>
      <c r="I202" s="100" t="str">
        <f>IFERROR(vendas_maio[[#This Row],[preço unitário]]*vendas_maio[[#This Row],[Qtd]],"")</f>
        <v/>
      </c>
      <c r="K202" s="112"/>
      <c r="L202" s="112"/>
      <c r="M202" s="112"/>
    </row>
    <row r="203" spans="1:13" x14ac:dyDescent="0.3">
      <c r="A203" s="97"/>
      <c r="B203" s="98"/>
      <c r="C203" s="99" t="str">
        <f>IFERROR(VLOOKUP(Tabela15[[#This Row],[Produto]],produtos,3,0),"")</f>
        <v/>
      </c>
      <c r="D203" s="100" t="str">
        <f>IFERROR(Tabela15[[#This Row],[preço unitário]]*Tabela15[[#This Row],[Qtd]],"")</f>
        <v/>
      </c>
      <c r="F203" s="97"/>
      <c r="G203" s="97"/>
      <c r="H203" s="99" t="str">
        <f>IFERROR(VLOOKUP(vendas_maio[[#This Row],[Produto]],produtos,5,0),"")</f>
        <v/>
      </c>
      <c r="I203" s="100" t="str">
        <f>IFERROR(vendas_maio[[#This Row],[preço unitário]]*vendas_maio[[#This Row],[Qtd]],"")</f>
        <v/>
      </c>
      <c r="K203" s="112"/>
      <c r="L203" s="112"/>
      <c r="M203" s="112"/>
    </row>
    <row r="204" spans="1:13" x14ac:dyDescent="0.3">
      <c r="A204" s="97"/>
      <c r="B204" s="98"/>
      <c r="C204" s="99" t="str">
        <f>IFERROR(VLOOKUP(Tabela15[[#This Row],[Produto]],produtos,3,0),"")</f>
        <v/>
      </c>
      <c r="D204" s="100" t="str">
        <f>IFERROR(Tabela15[[#This Row],[preço unitário]]*Tabela15[[#This Row],[Qtd]],"")</f>
        <v/>
      </c>
      <c r="F204" s="97"/>
      <c r="G204" s="97"/>
      <c r="H204" s="99" t="str">
        <f>IFERROR(VLOOKUP(vendas_maio[[#This Row],[Produto]],produtos,5,0),"")</f>
        <v/>
      </c>
      <c r="I204" s="100" t="str">
        <f>IFERROR(vendas_maio[[#This Row],[preço unitário]]*vendas_maio[[#This Row],[Qtd]],"")</f>
        <v/>
      </c>
      <c r="K204" s="112"/>
      <c r="L204" s="112"/>
      <c r="M204" s="112"/>
    </row>
    <row r="205" spans="1:13" x14ac:dyDescent="0.3">
      <c r="A205" s="97"/>
      <c r="B205" s="98"/>
      <c r="C205" s="99" t="str">
        <f>IFERROR(VLOOKUP(Tabela15[[#This Row],[Produto]],produtos,3,0),"")</f>
        <v/>
      </c>
      <c r="D205" s="100" t="str">
        <f>IFERROR(Tabela15[[#This Row],[preço unitário]]*Tabela15[[#This Row],[Qtd]],"")</f>
        <v/>
      </c>
      <c r="F205" s="97"/>
      <c r="G205" s="97"/>
      <c r="H205" s="99" t="str">
        <f>IFERROR(VLOOKUP(vendas_maio[[#This Row],[Produto]],produtos,5,0),"")</f>
        <v/>
      </c>
      <c r="I205" s="100" t="str">
        <f>IFERROR(vendas_maio[[#This Row],[preço unitário]]*vendas_maio[[#This Row],[Qtd]],"")</f>
        <v/>
      </c>
      <c r="K205" s="112"/>
      <c r="L205" s="112"/>
      <c r="M205" s="112"/>
    </row>
    <row r="206" spans="1:13" x14ac:dyDescent="0.3">
      <c r="A206" s="97"/>
      <c r="B206" s="98"/>
      <c r="C206" s="99" t="str">
        <f>IFERROR(VLOOKUP(Tabela15[[#This Row],[Produto]],produtos,3,0),"")</f>
        <v/>
      </c>
      <c r="D206" s="100" t="str">
        <f>IFERROR(Tabela15[[#This Row],[preço unitário]]*Tabela15[[#This Row],[Qtd]],"")</f>
        <v/>
      </c>
      <c r="F206" s="97"/>
      <c r="G206" s="97"/>
      <c r="H206" s="99" t="str">
        <f>IFERROR(VLOOKUP(vendas_maio[[#This Row],[Produto]],produtos,5,0),"")</f>
        <v/>
      </c>
      <c r="I206" s="100" t="str">
        <f>IFERROR(vendas_maio[[#This Row],[preço unitário]]*vendas_maio[[#This Row],[Qtd]],"")</f>
        <v/>
      </c>
      <c r="K206" s="112"/>
      <c r="L206" s="112"/>
      <c r="M206" s="112"/>
    </row>
    <row r="207" spans="1:13" x14ac:dyDescent="0.3">
      <c r="A207" s="97"/>
      <c r="B207" s="98"/>
      <c r="C207" s="99" t="str">
        <f>IFERROR(VLOOKUP(Tabela15[[#This Row],[Produto]],produtos,3,0),"")</f>
        <v/>
      </c>
      <c r="D207" s="100" t="str">
        <f>IFERROR(Tabela15[[#This Row],[preço unitário]]*Tabela15[[#This Row],[Qtd]],"")</f>
        <v/>
      </c>
      <c r="F207" s="97"/>
      <c r="G207" s="97"/>
      <c r="H207" s="99" t="str">
        <f>IFERROR(VLOOKUP(vendas_maio[[#This Row],[Produto]],produtos,5,0),"")</f>
        <v/>
      </c>
      <c r="I207" s="100" t="str">
        <f>IFERROR(vendas_maio[[#This Row],[preço unitário]]*vendas_maio[[#This Row],[Qtd]],"")</f>
        <v/>
      </c>
      <c r="K207" s="112"/>
      <c r="L207" s="112"/>
      <c r="M207" s="112"/>
    </row>
    <row r="208" spans="1:13" x14ac:dyDescent="0.3">
      <c r="A208" s="97"/>
      <c r="B208" s="98"/>
      <c r="C208" s="99" t="str">
        <f>IFERROR(VLOOKUP(Tabela15[[#This Row],[Produto]],produtos,3,0),"")</f>
        <v/>
      </c>
      <c r="D208" s="100" t="str">
        <f>IFERROR(Tabela15[[#This Row],[preço unitário]]*Tabela15[[#This Row],[Qtd]],"")</f>
        <v/>
      </c>
      <c r="F208" s="97"/>
      <c r="G208" s="97"/>
      <c r="H208" s="99" t="str">
        <f>IFERROR(VLOOKUP(vendas_maio[[#This Row],[Produto]],produtos,5,0),"")</f>
        <v/>
      </c>
      <c r="I208" s="100" t="str">
        <f>IFERROR(vendas_maio[[#This Row],[preço unitário]]*vendas_maio[[#This Row],[Qtd]],"")</f>
        <v/>
      </c>
      <c r="K208" s="112"/>
      <c r="L208" s="112"/>
      <c r="M208" s="112"/>
    </row>
    <row r="209" spans="1:13" x14ac:dyDescent="0.3">
      <c r="A209" s="97"/>
      <c r="B209" s="98"/>
      <c r="C209" s="99" t="str">
        <f>IFERROR(VLOOKUP(Tabela15[[#This Row],[Produto]],produtos,3,0),"")</f>
        <v/>
      </c>
      <c r="D209" s="100" t="str">
        <f>IFERROR(Tabela15[[#This Row],[preço unitário]]*Tabela15[[#This Row],[Qtd]],"")</f>
        <v/>
      </c>
      <c r="F209" s="97"/>
      <c r="G209" s="97"/>
      <c r="H209" s="99" t="str">
        <f>IFERROR(VLOOKUP(vendas_maio[[#This Row],[Produto]],produtos,5,0),"")</f>
        <v/>
      </c>
      <c r="I209" s="100" t="str">
        <f>IFERROR(vendas_maio[[#This Row],[preço unitário]]*vendas_maio[[#This Row],[Qtd]],"")</f>
        <v/>
      </c>
      <c r="K209" s="112"/>
      <c r="L209" s="112"/>
      <c r="M209" s="112"/>
    </row>
    <row r="210" spans="1:13" x14ac:dyDescent="0.3">
      <c r="A210" s="97"/>
      <c r="B210" s="98"/>
      <c r="C210" s="99" t="str">
        <f>IFERROR(VLOOKUP(Tabela15[[#This Row],[Produto]],produtos,3,0),"")</f>
        <v/>
      </c>
      <c r="D210" s="100" t="str">
        <f>IFERROR(Tabela15[[#This Row],[preço unitário]]*Tabela15[[#This Row],[Qtd]],"")</f>
        <v/>
      </c>
      <c r="F210" s="97"/>
      <c r="G210" s="97"/>
      <c r="H210" s="99" t="str">
        <f>IFERROR(VLOOKUP(vendas_maio[[#This Row],[Produto]],produtos,5,0),"")</f>
        <v/>
      </c>
      <c r="I210" s="100" t="str">
        <f>IFERROR(vendas_maio[[#This Row],[preço unitário]]*vendas_maio[[#This Row],[Qtd]],"")</f>
        <v/>
      </c>
      <c r="K210" s="112"/>
      <c r="L210" s="112"/>
      <c r="M210" s="112"/>
    </row>
    <row r="211" spans="1:13" x14ac:dyDescent="0.3">
      <c r="A211" s="97"/>
      <c r="B211" s="98"/>
      <c r="C211" s="99" t="str">
        <f>IFERROR(VLOOKUP(Tabela15[[#This Row],[Produto]],produtos,3,0),"")</f>
        <v/>
      </c>
      <c r="D211" s="100" t="str">
        <f>IFERROR(Tabela15[[#This Row],[preço unitário]]*Tabela15[[#This Row],[Qtd]],"")</f>
        <v/>
      </c>
      <c r="F211" s="97"/>
      <c r="G211" s="97"/>
      <c r="H211" s="99" t="str">
        <f>IFERROR(VLOOKUP(vendas_maio[[#This Row],[Produto]],produtos,5,0),"")</f>
        <v/>
      </c>
      <c r="I211" s="100" t="str">
        <f>IFERROR(vendas_maio[[#This Row],[preço unitário]]*vendas_maio[[#This Row],[Qtd]],"")</f>
        <v/>
      </c>
      <c r="K211" s="112"/>
      <c r="L211" s="112"/>
      <c r="M211" s="112"/>
    </row>
    <row r="212" spans="1:13" x14ac:dyDescent="0.3">
      <c r="A212" s="97"/>
      <c r="B212" s="98"/>
      <c r="C212" s="99" t="str">
        <f>IFERROR(VLOOKUP(Tabela15[[#This Row],[Produto]],produtos,3,0),"")</f>
        <v/>
      </c>
      <c r="D212" s="100" t="str">
        <f>IFERROR(Tabela15[[#This Row],[preço unitário]]*Tabela15[[#This Row],[Qtd]],"")</f>
        <v/>
      </c>
      <c r="F212" s="97"/>
      <c r="G212" s="97"/>
      <c r="H212" s="99" t="str">
        <f>IFERROR(VLOOKUP(vendas_maio[[#This Row],[Produto]],produtos,5,0),"")</f>
        <v/>
      </c>
      <c r="I212" s="100" t="str">
        <f>IFERROR(vendas_maio[[#This Row],[preço unitário]]*vendas_maio[[#This Row],[Qtd]],"")</f>
        <v/>
      </c>
      <c r="K212" s="112"/>
      <c r="L212" s="112"/>
      <c r="M212" s="112"/>
    </row>
    <row r="213" spans="1:13" x14ac:dyDescent="0.3">
      <c r="A213" s="97"/>
      <c r="B213" s="98"/>
      <c r="C213" s="99" t="str">
        <f>IFERROR(VLOOKUP(Tabela15[[#This Row],[Produto]],produtos,3,0),"")</f>
        <v/>
      </c>
      <c r="D213" s="100" t="str">
        <f>IFERROR(Tabela15[[#This Row],[preço unitário]]*Tabela15[[#This Row],[Qtd]],"")</f>
        <v/>
      </c>
      <c r="F213" s="97"/>
      <c r="G213" s="97"/>
      <c r="H213" s="99" t="str">
        <f>IFERROR(VLOOKUP(vendas_maio[[#This Row],[Produto]],produtos,5,0),"")</f>
        <v/>
      </c>
      <c r="I213" s="100" t="str">
        <f>IFERROR(vendas_maio[[#This Row],[preço unitário]]*vendas_maio[[#This Row],[Qtd]],"")</f>
        <v/>
      </c>
      <c r="K213" s="112"/>
      <c r="L213" s="112"/>
      <c r="M213" s="112"/>
    </row>
    <row r="214" spans="1:13" x14ac:dyDescent="0.3">
      <c r="A214" s="97"/>
      <c r="B214" s="98"/>
      <c r="C214" s="99" t="str">
        <f>IFERROR(VLOOKUP(Tabela15[[#This Row],[Produto]],produtos,3,0),"")</f>
        <v/>
      </c>
      <c r="D214" s="100" t="str">
        <f>IFERROR(Tabela15[[#This Row],[preço unitário]]*Tabela15[[#This Row],[Qtd]],"")</f>
        <v/>
      </c>
      <c r="F214" s="97"/>
      <c r="G214" s="97"/>
      <c r="H214" s="99" t="str">
        <f>IFERROR(VLOOKUP(vendas_maio[[#This Row],[Produto]],produtos,5,0),"")</f>
        <v/>
      </c>
      <c r="I214" s="100" t="str">
        <f>IFERROR(vendas_maio[[#This Row],[preço unitário]]*vendas_maio[[#This Row],[Qtd]],"")</f>
        <v/>
      </c>
      <c r="K214" s="112"/>
      <c r="L214" s="112"/>
      <c r="M214" s="112"/>
    </row>
    <row r="215" spans="1:13" x14ac:dyDescent="0.3">
      <c r="A215" s="97"/>
      <c r="B215" s="98"/>
      <c r="C215" s="99" t="str">
        <f>IFERROR(VLOOKUP(Tabela15[[#This Row],[Produto]],produtos,3,0),"")</f>
        <v/>
      </c>
      <c r="D215" s="100" t="str">
        <f>IFERROR(Tabela15[[#This Row],[preço unitário]]*Tabela15[[#This Row],[Qtd]],"")</f>
        <v/>
      </c>
      <c r="F215" s="97"/>
      <c r="G215" s="97"/>
      <c r="H215" s="99" t="str">
        <f>IFERROR(VLOOKUP(vendas_maio[[#This Row],[Produto]],produtos,5,0),"")</f>
        <v/>
      </c>
      <c r="I215" s="100" t="str">
        <f>IFERROR(vendas_maio[[#This Row],[preço unitário]]*vendas_maio[[#This Row],[Qtd]],"")</f>
        <v/>
      </c>
      <c r="K215" s="112"/>
      <c r="L215" s="112"/>
      <c r="M215" s="112"/>
    </row>
    <row r="216" spans="1:13" x14ac:dyDescent="0.3">
      <c r="A216" s="97"/>
      <c r="B216" s="98"/>
      <c r="C216" s="99" t="str">
        <f>IFERROR(VLOOKUP(Tabela15[[#This Row],[Produto]],produtos,3,0),"")</f>
        <v/>
      </c>
      <c r="D216" s="100" t="str">
        <f>IFERROR(Tabela15[[#This Row],[preço unitário]]*Tabela15[[#This Row],[Qtd]],"")</f>
        <v/>
      </c>
      <c r="F216" s="97"/>
      <c r="G216" s="97"/>
      <c r="H216" s="99" t="str">
        <f>IFERROR(VLOOKUP(vendas_maio[[#This Row],[Produto]],produtos,5,0),"")</f>
        <v/>
      </c>
      <c r="I216" s="100" t="str">
        <f>IFERROR(vendas_maio[[#This Row],[preço unitário]]*vendas_maio[[#This Row],[Qtd]],"")</f>
        <v/>
      </c>
      <c r="K216" s="112"/>
      <c r="L216" s="112"/>
      <c r="M216" s="112"/>
    </row>
    <row r="217" spans="1:13" x14ac:dyDescent="0.3">
      <c r="A217" s="97"/>
      <c r="B217" s="98"/>
      <c r="C217" s="99" t="str">
        <f>IFERROR(VLOOKUP(Tabela15[[#This Row],[Produto]],produtos,3,0),"")</f>
        <v/>
      </c>
      <c r="D217" s="100" t="str">
        <f>IFERROR(Tabela15[[#This Row],[preço unitário]]*Tabela15[[#This Row],[Qtd]],"")</f>
        <v/>
      </c>
      <c r="F217" s="97"/>
      <c r="G217" s="97"/>
      <c r="H217" s="99" t="str">
        <f>IFERROR(VLOOKUP(vendas_maio[[#This Row],[Produto]],produtos,5,0),"")</f>
        <v/>
      </c>
      <c r="I217" s="100" t="str">
        <f>IFERROR(vendas_maio[[#This Row],[preço unitário]]*vendas_maio[[#This Row],[Qtd]],"")</f>
        <v/>
      </c>
      <c r="K217" s="112"/>
      <c r="L217" s="112"/>
      <c r="M217" s="112"/>
    </row>
    <row r="218" spans="1:13" x14ac:dyDescent="0.3">
      <c r="A218" s="97"/>
      <c r="B218" s="98"/>
      <c r="C218" s="99" t="str">
        <f>IFERROR(VLOOKUP(Tabela15[[#This Row],[Produto]],produtos,3,0),"")</f>
        <v/>
      </c>
      <c r="D218" s="100" t="str">
        <f>IFERROR(Tabela15[[#This Row],[preço unitário]]*Tabela15[[#This Row],[Qtd]],"")</f>
        <v/>
      </c>
      <c r="F218" s="97"/>
      <c r="G218" s="97"/>
      <c r="H218" s="99" t="str">
        <f>IFERROR(VLOOKUP(vendas_maio[[#This Row],[Produto]],produtos,5,0),"")</f>
        <v/>
      </c>
      <c r="I218" s="100" t="str">
        <f>IFERROR(vendas_maio[[#This Row],[preço unitário]]*vendas_maio[[#This Row],[Qtd]],"")</f>
        <v/>
      </c>
      <c r="K218" s="112"/>
      <c r="L218" s="112"/>
      <c r="M218" s="112"/>
    </row>
    <row r="219" spans="1:13" x14ac:dyDescent="0.3">
      <c r="A219" s="97"/>
      <c r="B219" s="98"/>
      <c r="C219" s="99" t="str">
        <f>IFERROR(VLOOKUP(Tabela15[[#This Row],[Produto]],produtos,3,0),"")</f>
        <v/>
      </c>
      <c r="D219" s="100" t="str">
        <f>IFERROR(Tabela15[[#This Row],[preço unitário]]*Tabela15[[#This Row],[Qtd]],"")</f>
        <v/>
      </c>
      <c r="F219" s="97"/>
      <c r="G219" s="97"/>
      <c r="H219" s="99" t="str">
        <f>IFERROR(VLOOKUP(vendas_maio[[#This Row],[Produto]],produtos,5,0),"")</f>
        <v/>
      </c>
      <c r="I219" s="100" t="str">
        <f>IFERROR(vendas_maio[[#This Row],[preço unitário]]*vendas_maio[[#This Row],[Qtd]],"")</f>
        <v/>
      </c>
      <c r="K219" s="112"/>
      <c r="L219" s="112"/>
      <c r="M219" s="112"/>
    </row>
    <row r="220" spans="1:13" x14ac:dyDescent="0.3">
      <c r="A220" s="97"/>
      <c r="B220" s="98"/>
      <c r="C220" s="99" t="str">
        <f>IFERROR(VLOOKUP(Tabela15[[#This Row],[Produto]],produtos,3,0),"")</f>
        <v/>
      </c>
      <c r="D220" s="100" t="str">
        <f>IFERROR(Tabela15[[#This Row],[preço unitário]]*Tabela15[[#This Row],[Qtd]],"")</f>
        <v/>
      </c>
      <c r="F220" s="97"/>
      <c r="G220" s="97"/>
      <c r="H220" s="99" t="str">
        <f>IFERROR(VLOOKUP(vendas_maio[[#This Row],[Produto]],produtos,5,0),"")</f>
        <v/>
      </c>
      <c r="I220" s="100" t="str">
        <f>IFERROR(vendas_maio[[#This Row],[preço unitário]]*vendas_maio[[#This Row],[Qtd]],"")</f>
        <v/>
      </c>
      <c r="K220" s="112"/>
      <c r="L220" s="112"/>
      <c r="M220" s="112"/>
    </row>
    <row r="221" spans="1:13" x14ac:dyDescent="0.3">
      <c r="A221" s="97"/>
      <c r="B221" s="98"/>
      <c r="C221" s="99" t="str">
        <f>IFERROR(VLOOKUP(Tabela15[[#This Row],[Produto]],produtos,3,0),"")</f>
        <v/>
      </c>
      <c r="D221" s="100" t="str">
        <f>IFERROR(Tabela15[[#This Row],[preço unitário]]*Tabela15[[#This Row],[Qtd]],"")</f>
        <v/>
      </c>
      <c r="F221" s="97"/>
      <c r="G221" s="97"/>
      <c r="H221" s="99" t="str">
        <f>IFERROR(VLOOKUP(vendas_maio[[#This Row],[Produto]],produtos,5,0),"")</f>
        <v/>
      </c>
      <c r="I221" s="100" t="str">
        <f>IFERROR(vendas_maio[[#This Row],[preço unitário]]*vendas_maio[[#This Row],[Qtd]],"")</f>
        <v/>
      </c>
      <c r="K221" s="112"/>
      <c r="L221" s="112"/>
      <c r="M221" s="112"/>
    </row>
    <row r="222" spans="1:13" x14ac:dyDescent="0.3">
      <c r="A222" s="97"/>
      <c r="B222" s="98"/>
      <c r="C222" s="99" t="str">
        <f>IFERROR(VLOOKUP(Tabela15[[#This Row],[Produto]],produtos,3,0),"")</f>
        <v/>
      </c>
      <c r="D222" s="100" t="str">
        <f>IFERROR(Tabela15[[#This Row],[preço unitário]]*Tabela15[[#This Row],[Qtd]],"")</f>
        <v/>
      </c>
      <c r="F222" s="97"/>
      <c r="G222" s="97"/>
      <c r="H222" s="99" t="str">
        <f>IFERROR(VLOOKUP(vendas_maio[[#This Row],[Produto]],produtos,5,0),"")</f>
        <v/>
      </c>
      <c r="I222" s="100" t="str">
        <f>IFERROR(vendas_maio[[#This Row],[preço unitário]]*vendas_maio[[#This Row],[Qtd]],"")</f>
        <v/>
      </c>
      <c r="K222" s="112"/>
      <c r="L222" s="112"/>
      <c r="M222" s="112"/>
    </row>
    <row r="223" spans="1:13" x14ac:dyDescent="0.3">
      <c r="A223" s="97"/>
      <c r="B223" s="98"/>
      <c r="C223" s="99" t="str">
        <f>IFERROR(VLOOKUP(Tabela15[[#This Row],[Produto]],produtos,3,0),"")</f>
        <v/>
      </c>
      <c r="D223" s="100" t="str">
        <f>IFERROR(Tabela15[[#This Row],[preço unitário]]*Tabela15[[#This Row],[Qtd]],"")</f>
        <v/>
      </c>
      <c r="F223" s="97"/>
      <c r="G223" s="97"/>
      <c r="H223" s="99" t="str">
        <f>IFERROR(VLOOKUP(vendas_maio[[#This Row],[Produto]],produtos,5,0),"")</f>
        <v/>
      </c>
      <c r="I223" s="100" t="str">
        <f>IFERROR(vendas_maio[[#This Row],[preço unitário]]*vendas_maio[[#This Row],[Qtd]],"")</f>
        <v/>
      </c>
      <c r="K223" s="112"/>
      <c r="L223" s="112"/>
      <c r="M223" s="112"/>
    </row>
    <row r="224" spans="1:13" x14ac:dyDescent="0.3">
      <c r="A224" s="97"/>
      <c r="B224" s="98"/>
      <c r="C224" s="99" t="str">
        <f>IFERROR(VLOOKUP(Tabela15[[#This Row],[Produto]],produtos,3,0),"")</f>
        <v/>
      </c>
      <c r="D224" s="100" t="str">
        <f>IFERROR(Tabela15[[#This Row],[preço unitário]]*Tabela15[[#This Row],[Qtd]],"")</f>
        <v/>
      </c>
      <c r="F224" s="97"/>
      <c r="G224" s="97"/>
      <c r="H224" s="99" t="str">
        <f>IFERROR(VLOOKUP(vendas_maio[[#This Row],[Produto]],produtos,5,0),"")</f>
        <v/>
      </c>
      <c r="I224" s="100" t="str">
        <f>IFERROR(vendas_maio[[#This Row],[preço unitário]]*vendas_maio[[#This Row],[Qtd]],"")</f>
        <v/>
      </c>
      <c r="K224" s="112"/>
      <c r="L224" s="112"/>
      <c r="M224" s="112"/>
    </row>
    <row r="225" spans="1:13" x14ac:dyDescent="0.3">
      <c r="A225" s="97"/>
      <c r="B225" s="98"/>
      <c r="C225" s="99" t="str">
        <f>IFERROR(VLOOKUP(Tabela15[[#This Row],[Produto]],produtos,3,0),"")</f>
        <v/>
      </c>
      <c r="D225" s="100" t="str">
        <f>IFERROR(Tabela15[[#This Row],[preço unitário]]*Tabela15[[#This Row],[Qtd]],"")</f>
        <v/>
      </c>
      <c r="F225" s="97"/>
      <c r="G225" s="97"/>
      <c r="H225" s="99" t="str">
        <f>IFERROR(VLOOKUP(vendas_maio[[#This Row],[Produto]],produtos,5,0),"")</f>
        <v/>
      </c>
      <c r="I225" s="100" t="str">
        <f>IFERROR(vendas_maio[[#This Row],[preço unitário]]*vendas_maio[[#This Row],[Qtd]],"")</f>
        <v/>
      </c>
      <c r="K225" s="112"/>
      <c r="L225" s="112"/>
      <c r="M225" s="112"/>
    </row>
    <row r="226" spans="1:13" x14ac:dyDescent="0.3">
      <c r="A226" s="97"/>
      <c r="B226" s="98"/>
      <c r="C226" s="99" t="str">
        <f>IFERROR(VLOOKUP(Tabela15[[#This Row],[Produto]],produtos,3,0),"")</f>
        <v/>
      </c>
      <c r="D226" s="100" t="str">
        <f>IFERROR(Tabela15[[#This Row],[preço unitário]]*Tabela15[[#This Row],[Qtd]],"")</f>
        <v/>
      </c>
      <c r="F226" s="97"/>
      <c r="G226" s="97"/>
      <c r="H226" s="99" t="str">
        <f>IFERROR(VLOOKUP(vendas_maio[[#This Row],[Produto]],produtos,5,0),"")</f>
        <v/>
      </c>
      <c r="I226" s="100" t="str">
        <f>IFERROR(vendas_maio[[#This Row],[preço unitário]]*vendas_maio[[#This Row],[Qtd]],"")</f>
        <v/>
      </c>
      <c r="K226" s="112"/>
      <c r="L226" s="112"/>
      <c r="M226" s="112"/>
    </row>
    <row r="227" spans="1:13" x14ac:dyDescent="0.3">
      <c r="A227" s="97"/>
      <c r="B227" s="98"/>
      <c r="C227" s="99" t="str">
        <f>IFERROR(VLOOKUP(Tabela15[[#This Row],[Produto]],produtos,3,0),"")</f>
        <v/>
      </c>
      <c r="D227" s="100" t="str">
        <f>IFERROR(Tabela15[[#This Row],[preço unitário]]*Tabela15[[#This Row],[Qtd]],"")</f>
        <v/>
      </c>
      <c r="F227" s="97"/>
      <c r="G227" s="97"/>
      <c r="H227" s="99" t="str">
        <f>IFERROR(VLOOKUP(vendas_maio[[#This Row],[Produto]],produtos,5,0),"")</f>
        <v/>
      </c>
      <c r="I227" s="100" t="str">
        <f>IFERROR(vendas_maio[[#This Row],[preço unitário]]*vendas_maio[[#This Row],[Qtd]],"")</f>
        <v/>
      </c>
      <c r="K227" s="112"/>
      <c r="L227" s="112"/>
      <c r="M227" s="112"/>
    </row>
    <row r="228" spans="1:13" x14ac:dyDescent="0.3">
      <c r="A228" s="97"/>
      <c r="B228" s="98"/>
      <c r="C228" s="99" t="str">
        <f>IFERROR(VLOOKUP(Tabela15[[#This Row],[Produto]],produtos,3,0),"")</f>
        <v/>
      </c>
      <c r="D228" s="100" t="str">
        <f>IFERROR(Tabela15[[#This Row],[preço unitário]]*Tabela15[[#This Row],[Qtd]],"")</f>
        <v/>
      </c>
      <c r="F228" s="97"/>
      <c r="G228" s="97"/>
      <c r="H228" s="99" t="str">
        <f>IFERROR(VLOOKUP(vendas_maio[[#This Row],[Produto]],produtos,5,0),"")</f>
        <v/>
      </c>
      <c r="I228" s="100" t="str">
        <f>IFERROR(vendas_maio[[#This Row],[preço unitário]]*vendas_maio[[#This Row],[Qtd]],"")</f>
        <v/>
      </c>
      <c r="K228" s="112"/>
      <c r="L228" s="112"/>
      <c r="M228" s="112"/>
    </row>
    <row r="229" spans="1:13" x14ac:dyDescent="0.3">
      <c r="A229" s="97"/>
      <c r="B229" s="98"/>
      <c r="C229" s="99" t="str">
        <f>IFERROR(VLOOKUP(Tabela15[[#This Row],[Produto]],produtos,3,0),"")</f>
        <v/>
      </c>
      <c r="D229" s="100" t="str">
        <f>IFERROR(Tabela15[[#This Row],[preço unitário]]*Tabela15[[#This Row],[Qtd]],"")</f>
        <v/>
      </c>
      <c r="F229" s="97"/>
      <c r="G229" s="97"/>
      <c r="H229" s="99" t="str">
        <f>IFERROR(VLOOKUP(vendas_maio[[#This Row],[Produto]],produtos,5,0),"")</f>
        <v/>
      </c>
      <c r="I229" s="100" t="str">
        <f>IFERROR(vendas_maio[[#This Row],[preço unitário]]*vendas_maio[[#This Row],[Qtd]],"")</f>
        <v/>
      </c>
      <c r="K229" s="112"/>
      <c r="L229" s="112"/>
      <c r="M229" s="112"/>
    </row>
    <row r="230" spans="1:13" x14ac:dyDescent="0.3">
      <c r="A230" s="97"/>
      <c r="B230" s="98"/>
      <c r="C230" s="99" t="str">
        <f>IFERROR(VLOOKUP(Tabela15[[#This Row],[Produto]],produtos,3,0),"")</f>
        <v/>
      </c>
      <c r="D230" s="100" t="str">
        <f>IFERROR(Tabela15[[#This Row],[preço unitário]]*Tabela15[[#This Row],[Qtd]],"")</f>
        <v/>
      </c>
      <c r="F230" s="97"/>
      <c r="G230" s="97"/>
      <c r="H230" s="99" t="str">
        <f>IFERROR(VLOOKUP(vendas_maio[[#This Row],[Produto]],produtos,5,0),"")</f>
        <v/>
      </c>
      <c r="I230" s="100" t="str">
        <f>IFERROR(vendas_maio[[#This Row],[preço unitário]]*vendas_maio[[#This Row],[Qtd]],"")</f>
        <v/>
      </c>
      <c r="K230" s="112"/>
      <c r="L230" s="112"/>
      <c r="M230" s="112"/>
    </row>
    <row r="231" spans="1:13" x14ac:dyDescent="0.3">
      <c r="A231" s="97"/>
      <c r="B231" s="98"/>
      <c r="C231" s="99" t="str">
        <f>IFERROR(VLOOKUP(Tabela15[[#This Row],[Produto]],produtos,3,0),"")</f>
        <v/>
      </c>
      <c r="D231" s="100" t="str">
        <f>IFERROR(Tabela15[[#This Row],[preço unitário]]*Tabela15[[#This Row],[Qtd]],"")</f>
        <v/>
      </c>
      <c r="F231" s="97"/>
      <c r="G231" s="97"/>
      <c r="H231" s="99" t="str">
        <f>IFERROR(VLOOKUP(vendas_maio[[#This Row],[Produto]],produtos,5,0),"")</f>
        <v/>
      </c>
      <c r="I231" s="100" t="str">
        <f>IFERROR(vendas_maio[[#This Row],[preço unitário]]*vendas_maio[[#This Row],[Qtd]],"")</f>
        <v/>
      </c>
      <c r="K231" s="112"/>
      <c r="L231" s="112"/>
      <c r="M231" s="112"/>
    </row>
    <row r="232" spans="1:13" x14ac:dyDescent="0.3">
      <c r="A232" s="97"/>
      <c r="B232" s="98"/>
      <c r="C232" s="99" t="str">
        <f>IFERROR(VLOOKUP(Tabela15[[#This Row],[Produto]],produtos,3,0),"")</f>
        <v/>
      </c>
      <c r="D232" s="100" t="str">
        <f>IFERROR(Tabela15[[#This Row],[preço unitário]]*Tabela15[[#This Row],[Qtd]],"")</f>
        <v/>
      </c>
      <c r="F232" s="97"/>
      <c r="G232" s="97"/>
      <c r="H232" s="99" t="str">
        <f>IFERROR(VLOOKUP(vendas_maio[[#This Row],[Produto]],produtos,5,0),"")</f>
        <v/>
      </c>
      <c r="I232" s="100" t="str">
        <f>IFERROR(vendas_maio[[#This Row],[preço unitário]]*vendas_maio[[#This Row],[Qtd]],"")</f>
        <v/>
      </c>
      <c r="K232" s="112"/>
      <c r="L232" s="112"/>
      <c r="M232" s="112"/>
    </row>
    <row r="233" spans="1:13" x14ac:dyDescent="0.3">
      <c r="A233" s="97"/>
      <c r="B233" s="98"/>
      <c r="C233" s="99" t="str">
        <f>IFERROR(VLOOKUP(Tabela15[[#This Row],[Produto]],produtos,3,0),"")</f>
        <v/>
      </c>
      <c r="D233" s="100" t="str">
        <f>IFERROR(Tabela15[[#This Row],[preço unitário]]*Tabela15[[#This Row],[Qtd]],"")</f>
        <v/>
      </c>
      <c r="F233" s="97"/>
      <c r="G233" s="97"/>
      <c r="H233" s="99" t="str">
        <f>IFERROR(VLOOKUP(vendas_maio[[#This Row],[Produto]],produtos,5,0),"")</f>
        <v/>
      </c>
      <c r="I233" s="100" t="str">
        <f>IFERROR(vendas_maio[[#This Row],[preço unitário]]*vendas_maio[[#This Row],[Qtd]],"")</f>
        <v/>
      </c>
      <c r="K233" s="112"/>
      <c r="L233" s="112"/>
      <c r="M233" s="112"/>
    </row>
    <row r="234" spans="1:13" x14ac:dyDescent="0.3">
      <c r="A234" s="97"/>
      <c r="B234" s="98"/>
      <c r="C234" s="99" t="str">
        <f>IFERROR(VLOOKUP(Tabela15[[#This Row],[Produto]],produtos,3,0),"")</f>
        <v/>
      </c>
      <c r="D234" s="100" t="str">
        <f>IFERROR(Tabela15[[#This Row],[preço unitário]]*Tabela15[[#This Row],[Qtd]],"")</f>
        <v/>
      </c>
      <c r="F234" s="97"/>
      <c r="G234" s="97"/>
      <c r="H234" s="99" t="str">
        <f>IFERROR(VLOOKUP(vendas_maio[[#This Row],[Produto]],produtos,5,0),"")</f>
        <v/>
      </c>
      <c r="I234" s="100" t="str">
        <f>IFERROR(vendas_maio[[#This Row],[preço unitário]]*vendas_maio[[#This Row],[Qtd]],"")</f>
        <v/>
      </c>
      <c r="K234" s="112"/>
      <c r="L234" s="112"/>
      <c r="M234" s="112"/>
    </row>
    <row r="235" spans="1:13" x14ac:dyDescent="0.3">
      <c r="A235" s="97"/>
      <c r="B235" s="98"/>
      <c r="C235" s="99" t="str">
        <f>IFERROR(VLOOKUP(Tabela15[[#This Row],[Produto]],produtos,3,0),"")</f>
        <v/>
      </c>
      <c r="D235" s="100" t="str">
        <f>IFERROR(Tabela15[[#This Row],[preço unitário]]*Tabela15[[#This Row],[Qtd]],"")</f>
        <v/>
      </c>
      <c r="F235" s="97"/>
      <c r="G235" s="97"/>
      <c r="H235" s="99" t="str">
        <f>IFERROR(VLOOKUP(vendas_maio[[#This Row],[Produto]],produtos,5,0),"")</f>
        <v/>
      </c>
      <c r="I235" s="100" t="str">
        <f>IFERROR(vendas_maio[[#This Row],[preço unitário]]*vendas_maio[[#This Row],[Qtd]],"")</f>
        <v/>
      </c>
      <c r="K235" s="112"/>
      <c r="L235" s="112"/>
      <c r="M235" s="112"/>
    </row>
    <row r="236" spans="1:13" x14ac:dyDescent="0.3">
      <c r="A236" s="97"/>
      <c r="B236" s="98"/>
      <c r="C236" s="99" t="str">
        <f>IFERROR(VLOOKUP(Tabela15[[#This Row],[Produto]],produtos,3,0),"")</f>
        <v/>
      </c>
      <c r="D236" s="100" t="str">
        <f>IFERROR(Tabela15[[#This Row],[preço unitário]]*Tabela15[[#This Row],[Qtd]],"")</f>
        <v/>
      </c>
      <c r="F236" s="97"/>
      <c r="G236" s="97"/>
      <c r="H236" s="99" t="str">
        <f>IFERROR(VLOOKUP(vendas_maio[[#This Row],[Produto]],produtos,5,0),"")</f>
        <v/>
      </c>
      <c r="I236" s="100" t="str">
        <f>IFERROR(vendas_maio[[#This Row],[preço unitário]]*vendas_maio[[#This Row],[Qtd]],"")</f>
        <v/>
      </c>
      <c r="K236" s="112"/>
      <c r="L236" s="112"/>
      <c r="M236" s="112"/>
    </row>
    <row r="237" spans="1:13" x14ac:dyDescent="0.3">
      <c r="A237" s="97"/>
      <c r="B237" s="98"/>
      <c r="C237" s="99" t="str">
        <f>IFERROR(VLOOKUP(Tabela15[[#This Row],[Produto]],produtos,3,0),"")</f>
        <v/>
      </c>
      <c r="D237" s="100" t="str">
        <f>IFERROR(Tabela15[[#This Row],[preço unitário]]*Tabela15[[#This Row],[Qtd]],"")</f>
        <v/>
      </c>
      <c r="F237" s="97"/>
      <c r="G237" s="97"/>
      <c r="H237" s="99" t="str">
        <f>IFERROR(VLOOKUP(vendas_maio[[#This Row],[Produto]],produtos,5,0),"")</f>
        <v/>
      </c>
      <c r="I237" s="100" t="str">
        <f>IFERROR(vendas_maio[[#This Row],[preço unitário]]*vendas_maio[[#This Row],[Qtd]],"")</f>
        <v/>
      </c>
      <c r="K237" s="112"/>
      <c r="L237" s="112"/>
      <c r="M237" s="112"/>
    </row>
    <row r="238" spans="1:13" x14ac:dyDescent="0.3">
      <c r="A238" s="97"/>
      <c r="B238" s="98"/>
      <c r="C238" s="99" t="str">
        <f>IFERROR(VLOOKUP(Tabela15[[#This Row],[Produto]],produtos,3,0),"")</f>
        <v/>
      </c>
      <c r="D238" s="100" t="str">
        <f>IFERROR(Tabela15[[#This Row],[preço unitário]]*Tabela15[[#This Row],[Qtd]],"")</f>
        <v/>
      </c>
      <c r="F238" s="97"/>
      <c r="G238" s="97"/>
      <c r="H238" s="99" t="str">
        <f>IFERROR(VLOOKUP(vendas_maio[[#This Row],[Produto]],produtos,5,0),"")</f>
        <v/>
      </c>
      <c r="I238" s="100" t="str">
        <f>IFERROR(vendas_maio[[#This Row],[preço unitário]]*vendas_maio[[#This Row],[Qtd]],"")</f>
        <v/>
      </c>
      <c r="K238" s="112"/>
      <c r="L238" s="112"/>
      <c r="M238" s="112"/>
    </row>
    <row r="239" spans="1:13" x14ac:dyDescent="0.3">
      <c r="A239" s="97"/>
      <c r="B239" s="98"/>
      <c r="C239" s="99" t="str">
        <f>IFERROR(VLOOKUP(Tabela15[[#This Row],[Produto]],produtos,3,0),"")</f>
        <v/>
      </c>
      <c r="D239" s="100" t="str">
        <f>IFERROR(Tabela15[[#This Row],[preço unitário]]*Tabela15[[#This Row],[Qtd]],"")</f>
        <v/>
      </c>
      <c r="F239" s="97"/>
      <c r="G239" s="97"/>
      <c r="H239" s="99" t="str">
        <f>IFERROR(VLOOKUP(vendas_maio[[#This Row],[Produto]],produtos,5,0),"")</f>
        <v/>
      </c>
      <c r="I239" s="100" t="str">
        <f>IFERROR(vendas_maio[[#This Row],[preço unitário]]*vendas_maio[[#This Row],[Qtd]],"")</f>
        <v/>
      </c>
      <c r="K239" s="112"/>
      <c r="L239" s="112"/>
      <c r="M239" s="112"/>
    </row>
    <row r="240" spans="1:13" x14ac:dyDescent="0.3">
      <c r="A240" s="97"/>
      <c r="B240" s="98"/>
      <c r="C240" s="99" t="str">
        <f>IFERROR(VLOOKUP(Tabela15[[#This Row],[Produto]],produtos,3,0),"")</f>
        <v/>
      </c>
      <c r="D240" s="100" t="str">
        <f>IFERROR(Tabela15[[#This Row],[preço unitário]]*Tabela15[[#This Row],[Qtd]],"")</f>
        <v/>
      </c>
      <c r="F240" s="97"/>
      <c r="G240" s="97"/>
      <c r="H240" s="99" t="str">
        <f>IFERROR(VLOOKUP(vendas_maio[[#This Row],[Produto]],produtos,5,0),"")</f>
        <v/>
      </c>
      <c r="I240" s="100" t="str">
        <f>IFERROR(vendas_maio[[#This Row],[preço unitário]]*vendas_maio[[#This Row],[Qtd]],"")</f>
        <v/>
      </c>
      <c r="K240" s="112"/>
      <c r="L240" s="112"/>
      <c r="M240" s="112"/>
    </row>
    <row r="241" spans="1:13" x14ac:dyDescent="0.3">
      <c r="A241" s="97"/>
      <c r="B241" s="98"/>
      <c r="C241" s="99" t="str">
        <f>IFERROR(VLOOKUP(Tabela15[[#This Row],[Produto]],produtos,3,0),"")</f>
        <v/>
      </c>
      <c r="D241" s="100" t="str">
        <f>IFERROR(Tabela15[[#This Row],[preço unitário]]*Tabela15[[#This Row],[Qtd]],"")</f>
        <v/>
      </c>
      <c r="F241" s="97"/>
      <c r="G241" s="97"/>
      <c r="H241" s="99" t="str">
        <f>IFERROR(VLOOKUP(vendas_maio[[#This Row],[Produto]],produtos,5,0),"")</f>
        <v/>
      </c>
      <c r="I241" s="100" t="str">
        <f>IFERROR(vendas_maio[[#This Row],[preço unitário]]*vendas_maio[[#This Row],[Qtd]],"")</f>
        <v/>
      </c>
      <c r="K241" s="112"/>
      <c r="L241" s="112"/>
      <c r="M241" s="112"/>
    </row>
    <row r="242" spans="1:13" x14ac:dyDescent="0.3">
      <c r="A242" s="97"/>
      <c r="B242" s="98"/>
      <c r="C242" s="99" t="str">
        <f>IFERROR(VLOOKUP(Tabela15[[#This Row],[Produto]],produtos,3,0),"")</f>
        <v/>
      </c>
      <c r="D242" s="100" t="str">
        <f>IFERROR(Tabela15[[#This Row],[preço unitário]]*Tabela15[[#This Row],[Qtd]],"")</f>
        <v/>
      </c>
      <c r="F242" s="97"/>
      <c r="G242" s="97"/>
      <c r="H242" s="99" t="str">
        <f>IFERROR(VLOOKUP(vendas_maio[[#This Row],[Produto]],produtos,5,0),"")</f>
        <v/>
      </c>
      <c r="I242" s="100" t="str">
        <f>IFERROR(vendas_maio[[#This Row],[preço unitário]]*vendas_maio[[#This Row],[Qtd]],"")</f>
        <v/>
      </c>
      <c r="K242" s="112"/>
      <c r="L242" s="112"/>
      <c r="M242" s="112"/>
    </row>
    <row r="243" spans="1:13" x14ac:dyDescent="0.3">
      <c r="A243" s="97"/>
      <c r="B243" s="98"/>
      <c r="C243" s="99" t="str">
        <f>IFERROR(VLOOKUP(Tabela15[[#This Row],[Produto]],produtos,3,0),"")</f>
        <v/>
      </c>
      <c r="D243" s="100" t="str">
        <f>IFERROR(Tabela15[[#This Row],[preço unitário]]*Tabela15[[#This Row],[Qtd]],"")</f>
        <v/>
      </c>
      <c r="F243" s="97"/>
      <c r="G243" s="97"/>
      <c r="H243" s="99" t="str">
        <f>IFERROR(VLOOKUP(vendas_maio[[#This Row],[Produto]],produtos,5,0),"")</f>
        <v/>
      </c>
      <c r="I243" s="100" t="str">
        <f>IFERROR(vendas_maio[[#This Row],[preço unitário]]*vendas_maio[[#This Row],[Qtd]],"")</f>
        <v/>
      </c>
      <c r="K243" s="112"/>
      <c r="L243" s="112"/>
      <c r="M243" s="112"/>
    </row>
    <row r="244" spans="1:13" x14ac:dyDescent="0.3">
      <c r="A244" s="97"/>
      <c r="B244" s="98"/>
      <c r="C244" s="99" t="str">
        <f>IFERROR(VLOOKUP(Tabela15[[#This Row],[Produto]],produtos,3,0),"")</f>
        <v/>
      </c>
      <c r="D244" s="100" t="str">
        <f>IFERROR(Tabela15[[#This Row],[preço unitário]]*Tabela15[[#This Row],[Qtd]],"")</f>
        <v/>
      </c>
      <c r="F244" s="97"/>
      <c r="G244" s="97"/>
      <c r="H244" s="99" t="str">
        <f>IFERROR(VLOOKUP(vendas_maio[[#This Row],[Produto]],produtos,5,0),"")</f>
        <v/>
      </c>
      <c r="I244" s="100" t="str">
        <f>IFERROR(vendas_maio[[#This Row],[preço unitário]]*vendas_maio[[#This Row],[Qtd]],"")</f>
        <v/>
      </c>
      <c r="K244" s="112"/>
      <c r="L244" s="112"/>
      <c r="M244" s="112"/>
    </row>
    <row r="245" spans="1:13" x14ac:dyDescent="0.3">
      <c r="A245" s="97"/>
      <c r="B245" s="98"/>
      <c r="C245" s="99" t="str">
        <f>IFERROR(VLOOKUP(Tabela15[[#This Row],[Produto]],produtos,3,0),"")</f>
        <v/>
      </c>
      <c r="D245" s="100" t="str">
        <f>IFERROR(Tabela15[[#This Row],[preço unitário]]*Tabela15[[#This Row],[Qtd]],"")</f>
        <v/>
      </c>
      <c r="F245" s="97"/>
      <c r="G245" s="97"/>
      <c r="H245" s="99" t="str">
        <f>IFERROR(VLOOKUP(vendas_maio[[#This Row],[Produto]],produtos,5,0),"")</f>
        <v/>
      </c>
      <c r="I245" s="100" t="str">
        <f>IFERROR(vendas_maio[[#This Row],[preço unitário]]*vendas_maio[[#This Row],[Qtd]],"")</f>
        <v/>
      </c>
      <c r="K245" s="112"/>
      <c r="L245" s="112"/>
      <c r="M245" s="112"/>
    </row>
    <row r="246" spans="1:13" x14ac:dyDescent="0.3">
      <c r="A246" s="97"/>
      <c r="B246" s="98"/>
      <c r="C246" s="99" t="str">
        <f>IFERROR(VLOOKUP(Tabela15[[#This Row],[Produto]],produtos,3,0),"")</f>
        <v/>
      </c>
      <c r="D246" s="100" t="str">
        <f>IFERROR(Tabela15[[#This Row],[preço unitário]]*Tabela15[[#This Row],[Qtd]],"")</f>
        <v/>
      </c>
      <c r="F246" s="97"/>
      <c r="G246" s="97"/>
      <c r="H246" s="99" t="str">
        <f>IFERROR(VLOOKUP(vendas_maio[[#This Row],[Produto]],produtos,5,0),"")</f>
        <v/>
      </c>
      <c r="I246" s="100" t="str">
        <f>IFERROR(vendas_maio[[#This Row],[preço unitário]]*vendas_maio[[#This Row],[Qtd]],"")</f>
        <v/>
      </c>
      <c r="K246" s="112"/>
      <c r="L246" s="112"/>
      <c r="M246" s="112"/>
    </row>
    <row r="247" spans="1:13" x14ac:dyDescent="0.3">
      <c r="A247" s="97"/>
      <c r="B247" s="98"/>
      <c r="C247" s="99" t="str">
        <f>IFERROR(VLOOKUP(Tabela15[[#This Row],[Produto]],produtos,3,0),"")</f>
        <v/>
      </c>
      <c r="D247" s="100" t="str">
        <f>IFERROR(Tabela15[[#This Row],[preço unitário]]*Tabela15[[#This Row],[Qtd]],"")</f>
        <v/>
      </c>
      <c r="F247" s="97"/>
      <c r="G247" s="97"/>
      <c r="H247" s="99" t="str">
        <f>IFERROR(VLOOKUP(vendas_maio[[#This Row],[Produto]],produtos,5,0),"")</f>
        <v/>
      </c>
      <c r="I247" s="100" t="str">
        <f>IFERROR(vendas_maio[[#This Row],[preço unitário]]*vendas_maio[[#This Row],[Qtd]],"")</f>
        <v/>
      </c>
      <c r="K247" s="112"/>
      <c r="L247" s="112"/>
      <c r="M247" s="112"/>
    </row>
    <row r="248" spans="1:13" x14ac:dyDescent="0.3">
      <c r="A248" s="97"/>
      <c r="B248" s="98"/>
      <c r="C248" s="99" t="str">
        <f>IFERROR(VLOOKUP(Tabela15[[#This Row],[Produto]],produtos,3,0),"")</f>
        <v/>
      </c>
      <c r="D248" s="100" t="str">
        <f>IFERROR(Tabela15[[#This Row],[preço unitário]]*Tabela15[[#This Row],[Qtd]],"")</f>
        <v/>
      </c>
      <c r="F248" s="97"/>
      <c r="G248" s="97"/>
      <c r="H248" s="99" t="str">
        <f>IFERROR(VLOOKUP(vendas_maio[[#This Row],[Produto]],produtos,5,0),"")</f>
        <v/>
      </c>
      <c r="I248" s="100" t="str">
        <f>IFERROR(vendas_maio[[#This Row],[preço unitário]]*vendas_maio[[#This Row],[Qtd]],"")</f>
        <v/>
      </c>
      <c r="K248" s="112"/>
      <c r="L248" s="112"/>
      <c r="M248" s="112"/>
    </row>
    <row r="249" spans="1:13" x14ac:dyDescent="0.3">
      <c r="A249" s="97"/>
      <c r="B249" s="98"/>
      <c r="C249" s="99" t="str">
        <f>IFERROR(VLOOKUP(Tabela15[[#This Row],[Produto]],produtos,3,0),"")</f>
        <v/>
      </c>
      <c r="D249" s="100" t="str">
        <f>IFERROR(Tabela15[[#This Row],[preço unitário]]*Tabela15[[#This Row],[Qtd]],"")</f>
        <v/>
      </c>
      <c r="F249" s="97"/>
      <c r="G249" s="97"/>
      <c r="H249" s="99" t="str">
        <f>IFERROR(VLOOKUP(vendas_maio[[#This Row],[Produto]],produtos,5,0),"")</f>
        <v/>
      </c>
      <c r="I249" s="100" t="str">
        <f>IFERROR(vendas_maio[[#This Row],[preço unitário]]*vendas_maio[[#This Row],[Qtd]],"")</f>
        <v/>
      </c>
      <c r="K249" s="112"/>
      <c r="L249" s="112"/>
      <c r="M249" s="112"/>
    </row>
    <row r="250" spans="1:13" x14ac:dyDescent="0.3">
      <c r="A250" s="97"/>
      <c r="B250" s="98"/>
      <c r="C250" s="99" t="str">
        <f>IFERROR(VLOOKUP(Tabela15[[#This Row],[Produto]],produtos,3,0),"")</f>
        <v/>
      </c>
      <c r="D250" s="100" t="str">
        <f>IFERROR(Tabela15[[#This Row],[preço unitário]]*Tabela15[[#This Row],[Qtd]],"")</f>
        <v/>
      </c>
      <c r="F250" s="97"/>
      <c r="G250" s="97"/>
      <c r="H250" s="99" t="str">
        <f>IFERROR(VLOOKUP(vendas_maio[[#This Row],[Produto]],produtos,5,0),"")</f>
        <v/>
      </c>
      <c r="I250" s="100" t="str">
        <f>IFERROR(vendas_maio[[#This Row],[preço unitário]]*vendas_maio[[#This Row],[Qtd]],"")</f>
        <v/>
      </c>
      <c r="K250" s="112"/>
      <c r="L250" s="112"/>
      <c r="M250" s="112"/>
    </row>
    <row r="251" spans="1:13" x14ac:dyDescent="0.3">
      <c r="A251" s="97"/>
      <c r="B251" s="98"/>
      <c r="C251" s="99" t="str">
        <f>IFERROR(VLOOKUP(Tabela15[[#This Row],[Produto]],produtos,3,0),"")</f>
        <v/>
      </c>
      <c r="D251" s="100" t="str">
        <f>IFERROR(Tabela15[[#This Row],[preço unitário]]*Tabela15[[#This Row],[Qtd]],"")</f>
        <v/>
      </c>
      <c r="F251" s="97"/>
      <c r="G251" s="97"/>
      <c r="H251" s="99" t="str">
        <f>IFERROR(VLOOKUP(vendas_maio[[#This Row],[Produto]],produtos,5,0),"")</f>
        <v/>
      </c>
      <c r="I251" s="100" t="str">
        <f>IFERROR(vendas_maio[[#This Row],[preço unitário]]*vendas_maio[[#This Row],[Qtd]],"")</f>
        <v/>
      </c>
      <c r="K251" s="112"/>
      <c r="L251" s="112"/>
      <c r="M251" s="112"/>
    </row>
    <row r="252" spans="1:13" x14ac:dyDescent="0.3">
      <c r="A252" s="97"/>
      <c r="B252" s="98"/>
      <c r="C252" s="99" t="str">
        <f>IFERROR(VLOOKUP(Tabela15[[#This Row],[Produto]],produtos,3,0),"")</f>
        <v/>
      </c>
      <c r="D252" s="100" t="str">
        <f>IFERROR(Tabela15[[#This Row],[preço unitário]]*Tabela15[[#This Row],[Qtd]],"")</f>
        <v/>
      </c>
      <c r="F252" s="97"/>
      <c r="G252" s="97"/>
      <c r="H252" s="99" t="str">
        <f>IFERROR(VLOOKUP(vendas_maio[[#This Row],[Produto]],produtos,5,0),"")</f>
        <v/>
      </c>
      <c r="I252" s="100" t="str">
        <f>IFERROR(vendas_maio[[#This Row],[preço unitário]]*vendas_maio[[#This Row],[Qtd]],"")</f>
        <v/>
      </c>
      <c r="K252" s="112"/>
      <c r="L252" s="112"/>
      <c r="M252" s="112"/>
    </row>
    <row r="253" spans="1:13" x14ac:dyDescent="0.3">
      <c r="A253" s="97"/>
      <c r="B253" s="98"/>
      <c r="C253" s="99" t="str">
        <f>IFERROR(VLOOKUP(Tabela15[[#This Row],[Produto]],produtos,3,0),"")</f>
        <v/>
      </c>
      <c r="D253" s="100" t="str">
        <f>IFERROR(Tabela15[[#This Row],[preço unitário]]*Tabela15[[#This Row],[Qtd]],"")</f>
        <v/>
      </c>
      <c r="F253" s="97"/>
      <c r="G253" s="97"/>
      <c r="H253" s="99" t="str">
        <f>IFERROR(VLOOKUP(vendas_maio[[#This Row],[Produto]],produtos,5,0),"")</f>
        <v/>
      </c>
      <c r="I253" s="100" t="str">
        <f>IFERROR(vendas_maio[[#This Row],[preço unitário]]*vendas_maio[[#This Row],[Qtd]],"")</f>
        <v/>
      </c>
      <c r="K253" s="112"/>
      <c r="L253" s="112"/>
      <c r="M253" s="112"/>
    </row>
    <row r="254" spans="1:13" x14ac:dyDescent="0.3">
      <c r="A254" s="97"/>
      <c r="B254" s="98"/>
      <c r="C254" s="99" t="str">
        <f>IFERROR(VLOOKUP(Tabela15[[#This Row],[Produto]],produtos,3,0),"")</f>
        <v/>
      </c>
      <c r="D254" s="100" t="str">
        <f>IFERROR(Tabela15[[#This Row],[preço unitário]]*Tabela15[[#This Row],[Qtd]],"")</f>
        <v/>
      </c>
      <c r="F254" s="97"/>
      <c r="G254" s="97"/>
      <c r="H254" s="99" t="str">
        <f>IFERROR(VLOOKUP(vendas_maio[[#This Row],[Produto]],produtos,5,0),"")</f>
        <v/>
      </c>
      <c r="I254" s="100" t="str">
        <f>IFERROR(vendas_maio[[#This Row],[preço unitário]]*vendas_maio[[#This Row],[Qtd]],"")</f>
        <v/>
      </c>
      <c r="K254" s="112"/>
      <c r="L254" s="112"/>
      <c r="M254" s="112"/>
    </row>
    <row r="255" spans="1:13" x14ac:dyDescent="0.3">
      <c r="A255" s="97"/>
      <c r="B255" s="98"/>
      <c r="C255" s="99" t="str">
        <f>IFERROR(VLOOKUP(Tabela15[[#This Row],[Produto]],produtos,3,0),"")</f>
        <v/>
      </c>
      <c r="D255" s="100" t="str">
        <f>IFERROR(Tabela15[[#This Row],[preço unitário]]*Tabela15[[#This Row],[Qtd]],"")</f>
        <v/>
      </c>
      <c r="F255" s="97"/>
      <c r="G255" s="97"/>
      <c r="H255" s="99" t="str">
        <f>IFERROR(VLOOKUP(vendas_maio[[#This Row],[Produto]],produtos,5,0),"")</f>
        <v/>
      </c>
      <c r="I255" s="100" t="str">
        <f>IFERROR(vendas_maio[[#This Row],[preço unitário]]*vendas_maio[[#This Row],[Qtd]],"")</f>
        <v/>
      </c>
      <c r="K255" s="112"/>
      <c r="L255" s="112"/>
      <c r="M255" s="112"/>
    </row>
    <row r="256" spans="1:13" x14ac:dyDescent="0.3">
      <c r="A256" s="97"/>
      <c r="B256" s="98"/>
      <c r="C256" s="99" t="str">
        <f>IFERROR(VLOOKUP(Tabela15[[#This Row],[Produto]],produtos,3,0),"")</f>
        <v/>
      </c>
      <c r="D256" s="100" t="str">
        <f>IFERROR(Tabela15[[#This Row],[preço unitário]]*Tabela15[[#This Row],[Qtd]],"")</f>
        <v/>
      </c>
      <c r="F256" s="97"/>
      <c r="G256" s="97"/>
      <c r="H256" s="99" t="str">
        <f>IFERROR(VLOOKUP(vendas_maio[[#This Row],[Produto]],produtos,5,0),"")</f>
        <v/>
      </c>
      <c r="I256" s="100" t="str">
        <f>IFERROR(vendas_maio[[#This Row],[preço unitário]]*vendas_maio[[#This Row],[Qtd]],"")</f>
        <v/>
      </c>
      <c r="K256" s="112"/>
      <c r="L256" s="112"/>
      <c r="M256" s="112"/>
    </row>
    <row r="257" spans="1:13" x14ac:dyDescent="0.3">
      <c r="A257" s="97"/>
      <c r="B257" s="98"/>
      <c r="C257" s="99" t="str">
        <f>IFERROR(VLOOKUP(Tabela15[[#This Row],[Produto]],produtos,3,0),"")</f>
        <v/>
      </c>
      <c r="D257" s="100" t="str">
        <f>IFERROR(Tabela15[[#This Row],[preço unitário]]*Tabela15[[#This Row],[Qtd]],"")</f>
        <v/>
      </c>
      <c r="F257" s="97"/>
      <c r="G257" s="97"/>
      <c r="H257" s="99" t="str">
        <f>IFERROR(VLOOKUP(vendas_maio[[#This Row],[Produto]],produtos,5,0),"")</f>
        <v/>
      </c>
      <c r="I257" s="100" t="str">
        <f>IFERROR(vendas_maio[[#This Row],[preço unitário]]*vendas_maio[[#This Row],[Qtd]],"")</f>
        <v/>
      </c>
      <c r="K257" s="112"/>
      <c r="L257" s="112"/>
      <c r="M257" s="112"/>
    </row>
    <row r="258" spans="1:13" x14ac:dyDescent="0.3">
      <c r="A258" s="97"/>
      <c r="B258" s="98"/>
      <c r="C258" s="99" t="str">
        <f>IFERROR(VLOOKUP(Tabela15[[#This Row],[Produto]],produtos,3,0),"")</f>
        <v/>
      </c>
      <c r="D258" s="100" t="str">
        <f>IFERROR(Tabela15[[#This Row],[preço unitário]]*Tabela15[[#This Row],[Qtd]],"")</f>
        <v/>
      </c>
      <c r="F258" s="97"/>
      <c r="G258" s="97"/>
      <c r="H258" s="99" t="str">
        <f>IFERROR(VLOOKUP(vendas_maio[[#This Row],[Produto]],produtos,5,0),"")</f>
        <v/>
      </c>
      <c r="I258" s="100" t="str">
        <f>IFERROR(vendas_maio[[#This Row],[preço unitário]]*vendas_maio[[#This Row],[Qtd]],"")</f>
        <v/>
      </c>
      <c r="K258" s="112"/>
      <c r="L258" s="112"/>
      <c r="M258" s="112"/>
    </row>
    <row r="259" spans="1:13" x14ac:dyDescent="0.3">
      <c r="A259" s="97"/>
      <c r="B259" s="98"/>
      <c r="C259" s="99" t="str">
        <f>IFERROR(VLOOKUP(Tabela15[[#This Row],[Produto]],produtos,3,0),"")</f>
        <v/>
      </c>
      <c r="D259" s="100" t="str">
        <f>IFERROR(Tabela15[[#This Row],[preço unitário]]*Tabela15[[#This Row],[Qtd]],"")</f>
        <v/>
      </c>
      <c r="F259" s="97"/>
      <c r="G259" s="97"/>
      <c r="H259" s="99" t="str">
        <f>IFERROR(VLOOKUP(vendas_maio[[#This Row],[Produto]],produtos,5,0),"")</f>
        <v/>
      </c>
      <c r="I259" s="100" t="str">
        <f>IFERROR(vendas_maio[[#This Row],[preço unitário]]*vendas_maio[[#This Row],[Qtd]],"")</f>
        <v/>
      </c>
      <c r="K259" s="112"/>
      <c r="L259" s="112"/>
      <c r="M259" s="112"/>
    </row>
    <row r="260" spans="1:13" x14ac:dyDescent="0.3">
      <c r="A260" s="97"/>
      <c r="B260" s="98"/>
      <c r="C260" s="99" t="str">
        <f>IFERROR(VLOOKUP(Tabela15[[#This Row],[Produto]],produtos,3,0),"")</f>
        <v/>
      </c>
      <c r="D260" s="100" t="str">
        <f>IFERROR(Tabela15[[#This Row],[preço unitário]]*Tabela15[[#This Row],[Qtd]],"")</f>
        <v/>
      </c>
      <c r="F260" s="97"/>
      <c r="G260" s="97"/>
      <c r="H260" s="99" t="str">
        <f>IFERROR(VLOOKUP(vendas_maio[[#This Row],[Produto]],produtos,5,0),"")</f>
        <v/>
      </c>
      <c r="I260" s="100" t="str">
        <f>IFERROR(vendas_maio[[#This Row],[preço unitário]]*vendas_maio[[#This Row],[Qtd]],"")</f>
        <v/>
      </c>
      <c r="K260" s="112"/>
      <c r="L260" s="112"/>
      <c r="M260" s="112"/>
    </row>
    <row r="261" spans="1:13" x14ac:dyDescent="0.3">
      <c r="A261" s="97"/>
      <c r="B261" s="98"/>
      <c r="C261" s="99" t="str">
        <f>IFERROR(VLOOKUP(Tabela15[[#This Row],[Produto]],produtos,3,0),"")</f>
        <v/>
      </c>
      <c r="D261" s="100" t="str">
        <f>IFERROR(Tabela15[[#This Row],[preço unitário]]*Tabela15[[#This Row],[Qtd]],"")</f>
        <v/>
      </c>
      <c r="F261" s="97"/>
      <c r="G261" s="97"/>
      <c r="H261" s="99" t="str">
        <f>IFERROR(VLOOKUP(vendas_maio[[#This Row],[Produto]],produtos,5,0),"")</f>
        <v/>
      </c>
      <c r="I261" s="100" t="str">
        <f>IFERROR(vendas_maio[[#This Row],[preço unitário]]*vendas_maio[[#This Row],[Qtd]],"")</f>
        <v/>
      </c>
      <c r="K261" s="112"/>
      <c r="L261" s="112"/>
      <c r="M261" s="112"/>
    </row>
    <row r="262" spans="1:13" x14ac:dyDescent="0.3">
      <c r="A262" s="97"/>
      <c r="B262" s="98"/>
      <c r="C262" s="99" t="str">
        <f>IFERROR(VLOOKUP(Tabela15[[#This Row],[Produto]],produtos,3,0),"")</f>
        <v/>
      </c>
      <c r="D262" s="100" t="str">
        <f>IFERROR(Tabela15[[#This Row],[preço unitário]]*Tabela15[[#This Row],[Qtd]],"")</f>
        <v/>
      </c>
      <c r="F262" s="97"/>
      <c r="G262" s="97"/>
      <c r="H262" s="99" t="str">
        <f>IFERROR(VLOOKUP(vendas_maio[[#This Row],[Produto]],produtos,5,0),"")</f>
        <v/>
      </c>
      <c r="I262" s="100" t="str">
        <f>IFERROR(vendas_maio[[#This Row],[preço unitário]]*vendas_maio[[#This Row],[Qtd]],"")</f>
        <v/>
      </c>
      <c r="K262" s="112"/>
      <c r="L262" s="112"/>
      <c r="M262" s="112"/>
    </row>
    <row r="263" spans="1:13" x14ac:dyDescent="0.3">
      <c r="A263" s="97"/>
      <c r="B263" s="98"/>
      <c r="C263" s="99" t="str">
        <f>IFERROR(VLOOKUP(Tabela15[[#This Row],[Produto]],produtos,3,0),"")</f>
        <v/>
      </c>
      <c r="D263" s="100" t="str">
        <f>IFERROR(Tabela15[[#This Row],[preço unitário]]*Tabela15[[#This Row],[Qtd]],"")</f>
        <v/>
      </c>
      <c r="F263" s="97"/>
      <c r="G263" s="97"/>
      <c r="H263" s="99" t="str">
        <f>IFERROR(VLOOKUP(vendas_maio[[#This Row],[Produto]],produtos,5,0),"")</f>
        <v/>
      </c>
      <c r="I263" s="100" t="str">
        <f>IFERROR(vendas_maio[[#This Row],[preço unitário]]*vendas_maio[[#This Row],[Qtd]],"")</f>
        <v/>
      </c>
      <c r="K263" s="112"/>
      <c r="L263" s="112"/>
      <c r="M263" s="112"/>
    </row>
    <row r="264" spans="1:13" x14ac:dyDescent="0.3">
      <c r="A264" s="97"/>
      <c r="B264" s="98"/>
      <c r="C264" s="99" t="str">
        <f>IFERROR(VLOOKUP(Tabela15[[#This Row],[Produto]],produtos,3,0),"")</f>
        <v/>
      </c>
      <c r="D264" s="100" t="str">
        <f>IFERROR(Tabela15[[#This Row],[preço unitário]]*Tabela15[[#This Row],[Qtd]],"")</f>
        <v/>
      </c>
      <c r="F264" s="97"/>
      <c r="G264" s="97"/>
      <c r="H264" s="99" t="str">
        <f>IFERROR(VLOOKUP(vendas_maio[[#This Row],[Produto]],produtos,5,0),"")</f>
        <v/>
      </c>
      <c r="I264" s="100" t="str">
        <f>IFERROR(vendas_maio[[#This Row],[preço unitário]]*vendas_maio[[#This Row],[Qtd]],"")</f>
        <v/>
      </c>
      <c r="K264" s="112"/>
      <c r="L264" s="112"/>
      <c r="M264" s="112"/>
    </row>
    <row r="265" spans="1:13" x14ac:dyDescent="0.3">
      <c r="A265" s="97"/>
      <c r="B265" s="98"/>
      <c r="C265" s="99" t="str">
        <f>IFERROR(VLOOKUP(Tabela15[[#This Row],[Produto]],produtos,3,0),"")</f>
        <v/>
      </c>
      <c r="D265" s="100" t="str">
        <f>IFERROR(Tabela15[[#This Row],[preço unitário]]*Tabela15[[#This Row],[Qtd]],"")</f>
        <v/>
      </c>
      <c r="F265" s="97"/>
      <c r="G265" s="97"/>
      <c r="H265" s="99" t="str">
        <f>IFERROR(VLOOKUP(vendas_maio[[#This Row],[Produto]],produtos,5,0),"")</f>
        <v/>
      </c>
      <c r="I265" s="100" t="str">
        <f>IFERROR(vendas_maio[[#This Row],[preço unitário]]*vendas_maio[[#This Row],[Qtd]],"")</f>
        <v/>
      </c>
      <c r="K265" s="112"/>
      <c r="L265" s="112"/>
      <c r="M265" s="112"/>
    </row>
    <row r="266" spans="1:13" x14ac:dyDescent="0.3">
      <c r="A266" s="97"/>
      <c r="B266" s="98"/>
      <c r="C266" s="99" t="str">
        <f>IFERROR(VLOOKUP(Tabela15[[#This Row],[Produto]],produtos,3,0),"")</f>
        <v/>
      </c>
      <c r="D266" s="100" t="str">
        <f>IFERROR(Tabela15[[#This Row],[preço unitário]]*Tabela15[[#This Row],[Qtd]],"")</f>
        <v/>
      </c>
      <c r="F266" s="97"/>
      <c r="G266" s="97"/>
      <c r="H266" s="99" t="str">
        <f>IFERROR(VLOOKUP(vendas_maio[[#This Row],[Produto]],produtos,5,0),"")</f>
        <v/>
      </c>
      <c r="I266" s="100" t="str">
        <f>IFERROR(vendas_maio[[#This Row],[preço unitário]]*vendas_maio[[#This Row],[Qtd]],"")</f>
        <v/>
      </c>
      <c r="K266" s="112"/>
      <c r="L266" s="112"/>
      <c r="M266" s="112"/>
    </row>
    <row r="267" spans="1:13" x14ac:dyDescent="0.3">
      <c r="A267" s="97"/>
      <c r="B267" s="98"/>
      <c r="C267" s="99" t="str">
        <f>IFERROR(VLOOKUP(Tabela15[[#This Row],[Produto]],produtos,3,0),"")</f>
        <v/>
      </c>
      <c r="D267" s="100" t="str">
        <f>IFERROR(Tabela15[[#This Row],[preço unitário]]*Tabela15[[#This Row],[Qtd]],"")</f>
        <v/>
      </c>
      <c r="F267" s="97"/>
      <c r="G267" s="97"/>
      <c r="H267" s="99" t="str">
        <f>IFERROR(VLOOKUP(vendas_maio[[#This Row],[Produto]],produtos,5,0),"")</f>
        <v/>
      </c>
      <c r="I267" s="100" t="str">
        <f>IFERROR(vendas_maio[[#This Row],[preço unitário]]*vendas_maio[[#This Row],[Qtd]],"")</f>
        <v/>
      </c>
      <c r="K267" s="112"/>
      <c r="L267" s="112"/>
      <c r="M267" s="112"/>
    </row>
    <row r="268" spans="1:13" x14ac:dyDescent="0.3">
      <c r="A268" s="97"/>
      <c r="B268" s="98"/>
      <c r="C268" s="99" t="str">
        <f>IFERROR(VLOOKUP(Tabela15[[#This Row],[Produto]],produtos,3,0),"")</f>
        <v/>
      </c>
      <c r="D268" s="100" t="str">
        <f>IFERROR(Tabela15[[#This Row],[preço unitário]]*Tabela15[[#This Row],[Qtd]],"")</f>
        <v/>
      </c>
      <c r="F268" s="97"/>
      <c r="G268" s="97"/>
      <c r="H268" s="99" t="str">
        <f>IFERROR(VLOOKUP(vendas_maio[[#This Row],[Produto]],produtos,5,0),"")</f>
        <v/>
      </c>
      <c r="I268" s="100" t="str">
        <f>IFERROR(vendas_maio[[#This Row],[preço unitário]]*vendas_maio[[#This Row],[Qtd]],"")</f>
        <v/>
      </c>
      <c r="K268" s="112"/>
      <c r="L268" s="112"/>
      <c r="M268" s="112"/>
    </row>
    <row r="269" spans="1:13" x14ac:dyDescent="0.3">
      <c r="A269" s="97"/>
      <c r="B269" s="98"/>
      <c r="C269" s="99" t="str">
        <f>IFERROR(VLOOKUP(Tabela15[[#This Row],[Produto]],produtos,3,0),"")</f>
        <v/>
      </c>
      <c r="D269" s="100" t="str">
        <f>IFERROR(Tabela15[[#This Row],[preço unitário]]*Tabela15[[#This Row],[Qtd]],"")</f>
        <v/>
      </c>
      <c r="F269" s="97"/>
      <c r="G269" s="97"/>
      <c r="H269" s="99" t="str">
        <f>IFERROR(VLOOKUP(vendas_maio[[#This Row],[Produto]],produtos,5,0),"")</f>
        <v/>
      </c>
      <c r="I269" s="100" t="str">
        <f>IFERROR(vendas_maio[[#This Row],[preço unitário]]*vendas_maio[[#This Row],[Qtd]],"")</f>
        <v/>
      </c>
      <c r="K269" s="112"/>
      <c r="L269" s="112"/>
      <c r="M269" s="112"/>
    </row>
    <row r="270" spans="1:13" x14ac:dyDescent="0.3">
      <c r="A270" s="97"/>
      <c r="B270" s="98"/>
      <c r="C270" s="99" t="str">
        <f>IFERROR(VLOOKUP(Tabela15[[#This Row],[Produto]],produtos,3,0),"")</f>
        <v/>
      </c>
      <c r="D270" s="100" t="str">
        <f>IFERROR(Tabela15[[#This Row],[preço unitário]]*Tabela15[[#This Row],[Qtd]],"")</f>
        <v/>
      </c>
      <c r="F270" s="97"/>
      <c r="G270" s="97"/>
      <c r="H270" s="99" t="str">
        <f>IFERROR(VLOOKUP(vendas_maio[[#This Row],[Produto]],produtos,5,0),"")</f>
        <v/>
      </c>
      <c r="I270" s="100" t="str">
        <f>IFERROR(vendas_maio[[#This Row],[preço unitário]]*vendas_maio[[#This Row],[Qtd]],"")</f>
        <v/>
      </c>
      <c r="K270" s="112"/>
      <c r="L270" s="112"/>
      <c r="M270" s="112"/>
    </row>
    <row r="271" spans="1:13" x14ac:dyDescent="0.3">
      <c r="A271" s="97"/>
      <c r="B271" s="98"/>
      <c r="C271" s="99" t="str">
        <f>IFERROR(VLOOKUP(Tabela15[[#This Row],[Produto]],produtos,3,0),"")</f>
        <v/>
      </c>
      <c r="D271" s="100" t="str">
        <f>IFERROR(Tabela15[[#This Row],[preço unitário]]*Tabela15[[#This Row],[Qtd]],"")</f>
        <v/>
      </c>
      <c r="F271" s="97"/>
      <c r="G271" s="97"/>
      <c r="H271" s="99" t="str">
        <f>IFERROR(VLOOKUP(vendas_maio[[#This Row],[Produto]],produtos,5,0),"")</f>
        <v/>
      </c>
      <c r="I271" s="100" t="str">
        <f>IFERROR(vendas_maio[[#This Row],[preço unitário]]*vendas_maio[[#This Row],[Qtd]],"")</f>
        <v/>
      </c>
      <c r="K271" s="112"/>
      <c r="L271" s="112"/>
      <c r="M271" s="112"/>
    </row>
    <row r="272" spans="1:13" x14ac:dyDescent="0.3">
      <c r="A272" s="97"/>
      <c r="B272" s="98"/>
      <c r="C272" s="99" t="str">
        <f>IFERROR(VLOOKUP(Tabela15[[#This Row],[Produto]],produtos,3,0),"")</f>
        <v/>
      </c>
      <c r="D272" s="100" t="str">
        <f>IFERROR(Tabela15[[#This Row],[preço unitário]]*Tabela15[[#This Row],[Qtd]],"")</f>
        <v/>
      </c>
      <c r="F272" s="97"/>
      <c r="G272" s="97"/>
      <c r="H272" s="99" t="str">
        <f>IFERROR(VLOOKUP(vendas_maio[[#This Row],[Produto]],produtos,5,0),"")</f>
        <v/>
      </c>
      <c r="I272" s="100" t="str">
        <f>IFERROR(vendas_maio[[#This Row],[preço unitário]]*vendas_maio[[#This Row],[Qtd]],"")</f>
        <v/>
      </c>
      <c r="K272" s="112"/>
      <c r="L272" s="112"/>
      <c r="M272" s="112"/>
    </row>
    <row r="273" spans="1:13" x14ac:dyDescent="0.3">
      <c r="A273" s="97"/>
      <c r="B273" s="98"/>
      <c r="C273" s="99" t="str">
        <f>IFERROR(VLOOKUP(Tabela15[[#This Row],[Produto]],produtos,3,0),"")</f>
        <v/>
      </c>
      <c r="D273" s="100" t="str">
        <f>IFERROR(Tabela15[[#This Row],[preço unitário]]*Tabela15[[#This Row],[Qtd]],"")</f>
        <v/>
      </c>
      <c r="F273" s="97"/>
      <c r="G273" s="97"/>
      <c r="H273" s="99" t="str">
        <f>IFERROR(VLOOKUP(vendas_maio[[#This Row],[Produto]],produtos,5,0),"")</f>
        <v/>
      </c>
      <c r="I273" s="100" t="str">
        <f>IFERROR(vendas_maio[[#This Row],[preço unitário]]*vendas_maio[[#This Row],[Qtd]],"")</f>
        <v/>
      </c>
      <c r="K273" s="112"/>
      <c r="L273" s="112"/>
      <c r="M273" s="112"/>
    </row>
    <row r="274" spans="1:13" x14ac:dyDescent="0.3">
      <c r="A274" s="97"/>
      <c r="B274" s="98"/>
      <c r="C274" s="99" t="str">
        <f>IFERROR(VLOOKUP(Tabela15[[#This Row],[Produto]],produtos,3,0),"")</f>
        <v/>
      </c>
      <c r="D274" s="100" t="str">
        <f>IFERROR(Tabela15[[#This Row],[preço unitário]]*Tabela15[[#This Row],[Qtd]],"")</f>
        <v/>
      </c>
      <c r="F274" s="97"/>
      <c r="G274" s="97"/>
      <c r="H274" s="99" t="str">
        <f>IFERROR(VLOOKUP(vendas_maio[[#This Row],[Produto]],produtos,5,0),"")</f>
        <v/>
      </c>
      <c r="I274" s="100" t="str">
        <f>IFERROR(vendas_maio[[#This Row],[preço unitário]]*vendas_maio[[#This Row],[Qtd]],"")</f>
        <v/>
      </c>
      <c r="K274" s="112"/>
      <c r="L274" s="112"/>
      <c r="M274" s="112"/>
    </row>
    <row r="275" spans="1:13" x14ac:dyDescent="0.3">
      <c r="A275" s="97"/>
      <c r="B275" s="98"/>
      <c r="C275" s="99" t="str">
        <f>IFERROR(VLOOKUP(Tabela15[[#This Row],[Produto]],produtos,3,0),"")</f>
        <v/>
      </c>
      <c r="D275" s="100" t="str">
        <f>IFERROR(Tabela15[[#This Row],[preço unitário]]*Tabela15[[#This Row],[Qtd]],"")</f>
        <v/>
      </c>
      <c r="F275" s="97"/>
      <c r="G275" s="97"/>
      <c r="H275" s="99" t="str">
        <f>IFERROR(VLOOKUP(vendas_maio[[#This Row],[Produto]],produtos,5,0),"")</f>
        <v/>
      </c>
      <c r="I275" s="100" t="str">
        <f>IFERROR(vendas_maio[[#This Row],[preço unitário]]*vendas_maio[[#This Row],[Qtd]],"")</f>
        <v/>
      </c>
      <c r="K275" s="112"/>
      <c r="L275" s="112"/>
      <c r="M275" s="112"/>
    </row>
    <row r="276" spans="1:13" x14ac:dyDescent="0.3">
      <c r="A276" s="97"/>
      <c r="B276" s="98"/>
      <c r="C276" s="99" t="str">
        <f>IFERROR(VLOOKUP(Tabela15[[#This Row],[Produto]],produtos,3,0),"")</f>
        <v/>
      </c>
      <c r="D276" s="100" t="str">
        <f>IFERROR(Tabela15[[#This Row],[preço unitário]]*Tabela15[[#This Row],[Qtd]],"")</f>
        <v/>
      </c>
      <c r="F276" s="97"/>
      <c r="G276" s="97"/>
      <c r="H276" s="99" t="str">
        <f>IFERROR(VLOOKUP(vendas_maio[[#This Row],[Produto]],produtos,5,0),"")</f>
        <v/>
      </c>
      <c r="I276" s="100" t="str">
        <f>IFERROR(vendas_maio[[#This Row],[preço unitário]]*vendas_maio[[#This Row],[Qtd]],"")</f>
        <v/>
      </c>
      <c r="K276" s="112"/>
      <c r="L276" s="112"/>
      <c r="M276" s="112"/>
    </row>
    <row r="277" spans="1:13" x14ac:dyDescent="0.3">
      <c r="A277" s="97"/>
      <c r="B277" s="98"/>
      <c r="C277" s="99" t="str">
        <f>IFERROR(VLOOKUP(Tabela15[[#This Row],[Produto]],produtos,3,0),"")</f>
        <v/>
      </c>
      <c r="D277" s="100" t="str">
        <f>IFERROR(Tabela15[[#This Row],[preço unitário]]*Tabela15[[#This Row],[Qtd]],"")</f>
        <v/>
      </c>
      <c r="F277" s="97"/>
      <c r="G277" s="97"/>
      <c r="H277" s="99" t="str">
        <f>IFERROR(VLOOKUP(vendas_maio[[#This Row],[Produto]],produtos,5,0),"")</f>
        <v/>
      </c>
      <c r="I277" s="100" t="str">
        <f>IFERROR(vendas_maio[[#This Row],[preço unitário]]*vendas_maio[[#This Row],[Qtd]],"")</f>
        <v/>
      </c>
      <c r="K277" s="112"/>
      <c r="L277" s="112"/>
      <c r="M277" s="112"/>
    </row>
    <row r="278" spans="1:13" x14ac:dyDescent="0.3">
      <c r="A278" s="97"/>
      <c r="B278" s="98"/>
      <c r="C278" s="99" t="str">
        <f>IFERROR(VLOOKUP(Tabela15[[#This Row],[Produto]],produtos,3,0),"")</f>
        <v/>
      </c>
      <c r="D278" s="100" t="str">
        <f>IFERROR(Tabela15[[#This Row],[preço unitário]]*Tabela15[[#This Row],[Qtd]],"")</f>
        <v/>
      </c>
      <c r="F278" s="97"/>
      <c r="G278" s="97"/>
      <c r="H278" s="99" t="str">
        <f>IFERROR(VLOOKUP(vendas_maio[[#This Row],[Produto]],produtos,5,0),"")</f>
        <v/>
      </c>
      <c r="I278" s="100" t="str">
        <f>IFERROR(vendas_maio[[#This Row],[preço unitário]]*vendas_maio[[#This Row],[Qtd]],"")</f>
        <v/>
      </c>
      <c r="K278" s="112"/>
      <c r="L278" s="112"/>
      <c r="M278" s="112"/>
    </row>
    <row r="279" spans="1:13" x14ac:dyDescent="0.3">
      <c r="A279" s="97"/>
      <c r="B279" s="98"/>
      <c r="C279" s="99" t="str">
        <f>IFERROR(VLOOKUP(Tabela15[[#This Row],[Produto]],produtos,3,0),"")</f>
        <v/>
      </c>
      <c r="D279" s="100" t="str">
        <f>IFERROR(Tabela15[[#This Row],[preço unitário]]*Tabela15[[#This Row],[Qtd]],"")</f>
        <v/>
      </c>
      <c r="F279" s="97"/>
      <c r="G279" s="97"/>
      <c r="H279" s="99" t="str">
        <f>IFERROR(VLOOKUP(vendas_maio[[#This Row],[Produto]],produtos,5,0),"")</f>
        <v/>
      </c>
      <c r="I279" s="100" t="str">
        <f>IFERROR(vendas_maio[[#This Row],[preço unitário]]*vendas_maio[[#This Row],[Qtd]],"")</f>
        <v/>
      </c>
      <c r="K279" s="112"/>
      <c r="L279" s="112"/>
      <c r="M279" s="112"/>
    </row>
    <row r="280" spans="1:13" x14ac:dyDescent="0.3">
      <c r="A280" s="97"/>
      <c r="B280" s="98"/>
      <c r="C280" s="99" t="str">
        <f>IFERROR(VLOOKUP(Tabela15[[#This Row],[Produto]],produtos,3,0),"")</f>
        <v/>
      </c>
      <c r="D280" s="100" t="str">
        <f>IFERROR(Tabela15[[#This Row],[preço unitário]]*Tabela15[[#This Row],[Qtd]],"")</f>
        <v/>
      </c>
      <c r="F280" s="97"/>
      <c r="G280" s="97"/>
      <c r="H280" s="99" t="str">
        <f>IFERROR(VLOOKUP(vendas_maio[[#This Row],[Produto]],produtos,5,0),"")</f>
        <v/>
      </c>
      <c r="I280" s="100" t="str">
        <f>IFERROR(vendas_maio[[#This Row],[preço unitário]]*vendas_maio[[#This Row],[Qtd]],"")</f>
        <v/>
      </c>
      <c r="K280" s="112"/>
      <c r="L280" s="112"/>
      <c r="M280" s="112"/>
    </row>
    <row r="281" spans="1:13" x14ac:dyDescent="0.3">
      <c r="A281" s="97"/>
      <c r="B281" s="98"/>
      <c r="C281" s="99" t="str">
        <f>IFERROR(VLOOKUP(Tabela15[[#This Row],[Produto]],produtos,3,0),"")</f>
        <v/>
      </c>
      <c r="D281" s="100" t="str">
        <f>IFERROR(Tabela15[[#This Row],[preço unitário]]*Tabela15[[#This Row],[Qtd]],"")</f>
        <v/>
      </c>
      <c r="F281" s="97"/>
      <c r="G281" s="97"/>
      <c r="H281" s="99" t="str">
        <f>IFERROR(VLOOKUP(vendas_maio[[#This Row],[Produto]],produtos,5,0),"")</f>
        <v/>
      </c>
      <c r="I281" s="100" t="str">
        <f>IFERROR(vendas_maio[[#This Row],[preço unitário]]*vendas_maio[[#This Row],[Qtd]],"")</f>
        <v/>
      </c>
      <c r="K281" s="112"/>
      <c r="L281" s="112"/>
      <c r="M281" s="112"/>
    </row>
    <row r="282" spans="1:13" x14ac:dyDescent="0.3">
      <c r="A282" s="97"/>
      <c r="B282" s="98"/>
      <c r="C282" s="99" t="str">
        <f>IFERROR(VLOOKUP(Tabela15[[#This Row],[Produto]],produtos,3,0),"")</f>
        <v/>
      </c>
      <c r="D282" s="100" t="str">
        <f>IFERROR(Tabela15[[#This Row],[preço unitário]]*Tabela15[[#This Row],[Qtd]],"")</f>
        <v/>
      </c>
      <c r="F282" s="97"/>
      <c r="G282" s="97"/>
      <c r="H282" s="99" t="str">
        <f>IFERROR(VLOOKUP(vendas_maio[[#This Row],[Produto]],produtos,5,0),"")</f>
        <v/>
      </c>
      <c r="I282" s="100" t="str">
        <f>IFERROR(vendas_maio[[#This Row],[preço unitário]]*vendas_maio[[#This Row],[Qtd]],"")</f>
        <v/>
      </c>
      <c r="K282" s="112"/>
      <c r="L282" s="112"/>
      <c r="M282" s="112"/>
    </row>
    <row r="283" spans="1:13" x14ac:dyDescent="0.3">
      <c r="A283" s="97"/>
      <c r="B283" s="98"/>
      <c r="C283" s="99" t="str">
        <f>IFERROR(VLOOKUP(Tabela15[[#This Row],[Produto]],produtos,3,0),"")</f>
        <v/>
      </c>
      <c r="D283" s="100" t="str">
        <f>IFERROR(Tabela15[[#This Row],[preço unitário]]*Tabela15[[#This Row],[Qtd]],"")</f>
        <v/>
      </c>
      <c r="F283" s="97"/>
      <c r="G283" s="97"/>
      <c r="H283" s="99" t="str">
        <f>IFERROR(VLOOKUP(vendas_maio[[#This Row],[Produto]],produtos,5,0),"")</f>
        <v/>
      </c>
      <c r="I283" s="100" t="str">
        <f>IFERROR(vendas_maio[[#This Row],[preço unitário]]*vendas_maio[[#This Row],[Qtd]],"")</f>
        <v/>
      </c>
      <c r="K283" s="112"/>
      <c r="L283" s="112"/>
      <c r="M283" s="112"/>
    </row>
    <row r="284" spans="1:13" x14ac:dyDescent="0.3">
      <c r="A284" s="97"/>
      <c r="B284" s="98"/>
      <c r="C284" s="99" t="str">
        <f>IFERROR(VLOOKUP(Tabela15[[#This Row],[Produto]],produtos,3,0),"")</f>
        <v/>
      </c>
      <c r="D284" s="100" t="str">
        <f>IFERROR(Tabela15[[#This Row],[preço unitário]]*Tabela15[[#This Row],[Qtd]],"")</f>
        <v/>
      </c>
      <c r="F284" s="97"/>
      <c r="G284" s="97"/>
      <c r="H284" s="99" t="str">
        <f>IFERROR(VLOOKUP(vendas_maio[[#This Row],[Produto]],produtos,5,0),"")</f>
        <v/>
      </c>
      <c r="I284" s="100" t="str">
        <f>IFERROR(vendas_maio[[#This Row],[preço unitário]]*vendas_maio[[#This Row],[Qtd]],"")</f>
        <v/>
      </c>
      <c r="K284" s="112"/>
      <c r="L284" s="112"/>
      <c r="M284" s="112"/>
    </row>
    <row r="285" spans="1:13" x14ac:dyDescent="0.3">
      <c r="A285" s="97"/>
      <c r="B285" s="98"/>
      <c r="C285" s="99" t="str">
        <f>IFERROR(VLOOKUP(Tabela15[[#This Row],[Produto]],produtos,3,0),"")</f>
        <v/>
      </c>
      <c r="D285" s="100" t="str">
        <f>IFERROR(Tabela15[[#This Row],[preço unitário]]*Tabela15[[#This Row],[Qtd]],"")</f>
        <v/>
      </c>
      <c r="F285" s="97"/>
      <c r="G285" s="97"/>
      <c r="H285" s="99" t="str">
        <f>IFERROR(VLOOKUP(vendas_maio[[#This Row],[Produto]],produtos,5,0),"")</f>
        <v/>
      </c>
      <c r="I285" s="100" t="str">
        <f>IFERROR(vendas_maio[[#This Row],[preço unitário]]*vendas_maio[[#This Row],[Qtd]],"")</f>
        <v/>
      </c>
      <c r="K285" s="112"/>
      <c r="L285" s="112"/>
      <c r="M285" s="112"/>
    </row>
    <row r="286" spans="1:13" x14ac:dyDescent="0.3">
      <c r="A286" s="97"/>
      <c r="B286" s="98"/>
      <c r="C286" s="99" t="str">
        <f>IFERROR(VLOOKUP(Tabela15[[#This Row],[Produto]],produtos,3,0),"")</f>
        <v/>
      </c>
      <c r="D286" s="100" t="str">
        <f>IFERROR(Tabela15[[#This Row],[preço unitário]]*Tabela15[[#This Row],[Qtd]],"")</f>
        <v/>
      </c>
      <c r="F286" s="97"/>
      <c r="G286" s="97"/>
      <c r="H286" s="99" t="str">
        <f>IFERROR(VLOOKUP(vendas_maio[[#This Row],[Produto]],produtos,5,0),"")</f>
        <v/>
      </c>
      <c r="I286" s="100" t="str">
        <f>IFERROR(vendas_maio[[#This Row],[preço unitário]]*vendas_maio[[#This Row],[Qtd]],"")</f>
        <v/>
      </c>
      <c r="K286" s="112"/>
      <c r="L286" s="112"/>
      <c r="M286" s="112"/>
    </row>
    <row r="287" spans="1:13" x14ac:dyDescent="0.3">
      <c r="A287" s="97"/>
      <c r="B287" s="98"/>
      <c r="C287" s="99" t="str">
        <f>IFERROR(VLOOKUP(Tabela15[[#This Row],[Produto]],produtos,3,0),"")</f>
        <v/>
      </c>
      <c r="D287" s="100" t="str">
        <f>IFERROR(Tabela15[[#This Row],[preço unitário]]*Tabela15[[#This Row],[Qtd]],"")</f>
        <v/>
      </c>
      <c r="F287" s="97"/>
      <c r="G287" s="97"/>
      <c r="H287" s="99" t="str">
        <f>IFERROR(VLOOKUP(vendas_maio[[#This Row],[Produto]],produtos,5,0),"")</f>
        <v/>
      </c>
      <c r="I287" s="100" t="str">
        <f>IFERROR(vendas_maio[[#This Row],[preço unitário]]*vendas_maio[[#This Row],[Qtd]],"")</f>
        <v/>
      </c>
      <c r="K287" s="112"/>
      <c r="L287" s="112"/>
      <c r="M287" s="112"/>
    </row>
    <row r="288" spans="1:13" x14ac:dyDescent="0.3">
      <c r="A288" s="97"/>
      <c r="B288" s="98"/>
      <c r="C288" s="99" t="str">
        <f>IFERROR(VLOOKUP(Tabela15[[#This Row],[Produto]],produtos,3,0),"")</f>
        <v/>
      </c>
      <c r="D288" s="100" t="str">
        <f>IFERROR(Tabela15[[#This Row],[preço unitário]]*Tabela15[[#This Row],[Qtd]],"")</f>
        <v/>
      </c>
      <c r="F288" s="97"/>
      <c r="G288" s="97"/>
      <c r="H288" s="99" t="str">
        <f>IFERROR(VLOOKUP(vendas_maio[[#This Row],[Produto]],produtos,5,0),"")</f>
        <v/>
      </c>
      <c r="I288" s="100" t="str">
        <f>IFERROR(vendas_maio[[#This Row],[preço unitário]]*vendas_maio[[#This Row],[Qtd]],"")</f>
        <v/>
      </c>
      <c r="K288" s="112"/>
      <c r="L288" s="112"/>
      <c r="M288" s="112"/>
    </row>
    <row r="289" spans="1:13" x14ac:dyDescent="0.3">
      <c r="A289" s="97"/>
      <c r="B289" s="98"/>
      <c r="C289" s="99" t="str">
        <f>IFERROR(VLOOKUP(Tabela15[[#This Row],[Produto]],produtos,3,0),"")</f>
        <v/>
      </c>
      <c r="D289" s="100" t="str">
        <f>IFERROR(Tabela15[[#This Row],[preço unitário]]*Tabela15[[#This Row],[Qtd]],"")</f>
        <v/>
      </c>
      <c r="F289" s="97"/>
      <c r="G289" s="97"/>
      <c r="H289" s="99" t="str">
        <f>IFERROR(VLOOKUP(vendas_maio[[#This Row],[Produto]],produtos,5,0),"")</f>
        <v/>
      </c>
      <c r="I289" s="100" t="str">
        <f>IFERROR(vendas_maio[[#This Row],[preço unitário]]*vendas_maio[[#This Row],[Qtd]],"")</f>
        <v/>
      </c>
      <c r="K289" s="112"/>
      <c r="L289" s="112"/>
      <c r="M289" s="112"/>
    </row>
    <row r="290" spans="1:13" x14ac:dyDescent="0.3">
      <c r="A290" s="97"/>
      <c r="B290" s="98"/>
      <c r="C290" s="99" t="str">
        <f>IFERROR(VLOOKUP(Tabela15[[#This Row],[Produto]],produtos,3,0),"")</f>
        <v/>
      </c>
      <c r="D290" s="100" t="str">
        <f>IFERROR(Tabela15[[#This Row],[preço unitário]]*Tabela15[[#This Row],[Qtd]],"")</f>
        <v/>
      </c>
      <c r="F290" s="97"/>
      <c r="G290" s="97"/>
      <c r="H290" s="99" t="str">
        <f>IFERROR(VLOOKUP(vendas_maio[[#This Row],[Produto]],produtos,5,0),"")</f>
        <v/>
      </c>
      <c r="I290" s="100" t="str">
        <f>IFERROR(vendas_maio[[#This Row],[preço unitário]]*vendas_maio[[#This Row],[Qtd]],"")</f>
        <v/>
      </c>
      <c r="K290" s="112"/>
      <c r="L290" s="112"/>
      <c r="M290" s="112"/>
    </row>
    <row r="291" spans="1:13" x14ac:dyDescent="0.3">
      <c r="A291" s="97"/>
      <c r="B291" s="98"/>
      <c r="C291" s="99" t="str">
        <f>IFERROR(VLOOKUP(Tabela15[[#This Row],[Produto]],produtos,3,0),"")</f>
        <v/>
      </c>
      <c r="D291" s="100" t="str">
        <f>IFERROR(Tabela15[[#This Row],[preço unitário]]*Tabela15[[#This Row],[Qtd]],"")</f>
        <v/>
      </c>
      <c r="F291" s="97"/>
      <c r="G291" s="97"/>
      <c r="H291" s="99" t="str">
        <f>IFERROR(VLOOKUP(vendas_maio[[#This Row],[Produto]],produtos,5,0),"")</f>
        <v/>
      </c>
      <c r="I291" s="100" t="str">
        <f>IFERROR(vendas_maio[[#This Row],[preço unitário]]*vendas_maio[[#This Row],[Qtd]],"")</f>
        <v/>
      </c>
      <c r="K291" s="112"/>
      <c r="L291" s="112"/>
      <c r="M291" s="112"/>
    </row>
    <row r="292" spans="1:13" x14ac:dyDescent="0.3">
      <c r="A292" s="97"/>
      <c r="B292" s="98"/>
      <c r="C292" s="99" t="str">
        <f>IFERROR(VLOOKUP(Tabela15[[#This Row],[Produto]],produtos,3,0),"")</f>
        <v/>
      </c>
      <c r="D292" s="100" t="str">
        <f>IFERROR(Tabela15[[#This Row],[preço unitário]]*Tabela15[[#This Row],[Qtd]],"")</f>
        <v/>
      </c>
      <c r="F292" s="97"/>
      <c r="G292" s="97"/>
      <c r="H292" s="99" t="str">
        <f>IFERROR(VLOOKUP(vendas_maio[[#This Row],[Produto]],produtos,5,0),"")</f>
        <v/>
      </c>
      <c r="I292" s="100" t="str">
        <f>IFERROR(vendas_maio[[#This Row],[preço unitário]]*vendas_maio[[#This Row],[Qtd]],"")</f>
        <v/>
      </c>
      <c r="K292" s="112"/>
      <c r="L292" s="112"/>
      <c r="M292" s="112"/>
    </row>
    <row r="293" spans="1:13" x14ac:dyDescent="0.3">
      <c r="A293" s="97"/>
      <c r="B293" s="98"/>
      <c r="C293" s="99" t="str">
        <f>IFERROR(VLOOKUP(Tabela15[[#This Row],[Produto]],produtos,3,0),"")</f>
        <v/>
      </c>
      <c r="D293" s="100" t="str">
        <f>IFERROR(Tabela15[[#This Row],[preço unitário]]*Tabela15[[#This Row],[Qtd]],"")</f>
        <v/>
      </c>
      <c r="F293" s="97"/>
      <c r="G293" s="97"/>
      <c r="H293" s="99" t="str">
        <f>IFERROR(VLOOKUP(vendas_maio[[#This Row],[Produto]],produtos,5,0),"")</f>
        <v/>
      </c>
      <c r="I293" s="100" t="str">
        <f>IFERROR(vendas_maio[[#This Row],[preço unitário]]*vendas_maio[[#This Row],[Qtd]],"")</f>
        <v/>
      </c>
      <c r="K293" s="112"/>
      <c r="L293" s="112"/>
      <c r="M293" s="112"/>
    </row>
    <row r="294" spans="1:13" x14ac:dyDescent="0.3">
      <c r="A294" s="97"/>
      <c r="B294" s="98"/>
      <c r="C294" s="99" t="str">
        <f>IFERROR(VLOOKUP(Tabela15[[#This Row],[Produto]],produtos,3,0),"")</f>
        <v/>
      </c>
      <c r="D294" s="100" t="str">
        <f>IFERROR(Tabela15[[#This Row],[preço unitário]]*Tabela15[[#This Row],[Qtd]],"")</f>
        <v/>
      </c>
      <c r="F294" s="97"/>
      <c r="G294" s="97"/>
      <c r="H294" s="99" t="str">
        <f>IFERROR(VLOOKUP(vendas_maio[[#This Row],[Produto]],produtos,5,0),"")</f>
        <v/>
      </c>
      <c r="I294" s="100" t="str">
        <f>IFERROR(vendas_maio[[#This Row],[preço unitário]]*vendas_maio[[#This Row],[Qtd]],"")</f>
        <v/>
      </c>
      <c r="K294" s="112"/>
      <c r="L294" s="112"/>
      <c r="M294" s="112"/>
    </row>
    <row r="295" spans="1:13" x14ac:dyDescent="0.3">
      <c r="A295" s="97"/>
      <c r="B295" s="98"/>
      <c r="C295" s="99" t="str">
        <f>IFERROR(VLOOKUP(Tabela15[[#This Row],[Produto]],produtos,3,0),"")</f>
        <v/>
      </c>
      <c r="D295" s="100" t="str">
        <f>IFERROR(Tabela15[[#This Row],[preço unitário]]*Tabela15[[#This Row],[Qtd]],"")</f>
        <v/>
      </c>
      <c r="F295" s="97"/>
      <c r="G295" s="97"/>
      <c r="H295" s="99" t="str">
        <f>IFERROR(VLOOKUP(vendas_maio[[#This Row],[Produto]],produtos,5,0),"")</f>
        <v/>
      </c>
      <c r="I295" s="100" t="str">
        <f>IFERROR(vendas_maio[[#This Row],[preço unitário]]*vendas_maio[[#This Row],[Qtd]],"")</f>
        <v/>
      </c>
      <c r="K295" s="112"/>
      <c r="L295" s="112"/>
      <c r="M295" s="112"/>
    </row>
    <row r="296" spans="1:13" x14ac:dyDescent="0.3">
      <c r="A296" s="97"/>
      <c r="B296" s="98"/>
      <c r="C296" s="99" t="str">
        <f>IFERROR(VLOOKUP(Tabela15[[#This Row],[Produto]],produtos,3,0),"")</f>
        <v/>
      </c>
      <c r="D296" s="100" t="str">
        <f>IFERROR(Tabela15[[#This Row],[preço unitário]]*Tabela15[[#This Row],[Qtd]],"")</f>
        <v/>
      </c>
      <c r="F296" s="97"/>
      <c r="G296" s="97"/>
      <c r="H296" s="99" t="str">
        <f>IFERROR(VLOOKUP(vendas_maio[[#This Row],[Produto]],produtos,5,0),"")</f>
        <v/>
      </c>
      <c r="I296" s="100" t="str">
        <f>IFERROR(vendas_maio[[#This Row],[preço unitário]]*vendas_maio[[#This Row],[Qtd]],"")</f>
        <v/>
      </c>
      <c r="K296" s="112"/>
      <c r="L296" s="112"/>
      <c r="M296" s="112"/>
    </row>
    <row r="297" spans="1:13" x14ac:dyDescent="0.3">
      <c r="A297" s="97"/>
      <c r="B297" s="98"/>
      <c r="C297" s="99" t="str">
        <f>IFERROR(VLOOKUP(Tabela15[[#This Row],[Produto]],produtos,3,0),"")</f>
        <v/>
      </c>
      <c r="D297" s="100" t="str">
        <f>IFERROR(Tabela15[[#This Row],[preço unitário]]*Tabela15[[#This Row],[Qtd]],"")</f>
        <v/>
      </c>
      <c r="F297" s="97"/>
      <c r="G297" s="97"/>
      <c r="H297" s="99" t="str">
        <f>IFERROR(VLOOKUP(vendas_maio[[#This Row],[Produto]],produtos,5,0),"")</f>
        <v/>
      </c>
      <c r="I297" s="100" t="str">
        <f>IFERROR(vendas_maio[[#This Row],[preço unitário]]*vendas_maio[[#This Row],[Qtd]],"")</f>
        <v/>
      </c>
      <c r="K297" s="112"/>
      <c r="L297" s="112"/>
      <c r="M297" s="112"/>
    </row>
    <row r="298" spans="1:13" x14ac:dyDescent="0.3">
      <c r="A298" s="97"/>
      <c r="B298" s="98"/>
      <c r="C298" s="99" t="str">
        <f>IFERROR(VLOOKUP(Tabela15[[#This Row],[Produto]],produtos,3,0),"")</f>
        <v/>
      </c>
      <c r="D298" s="100" t="str">
        <f>IFERROR(Tabela15[[#This Row],[preço unitário]]*Tabela15[[#This Row],[Qtd]],"")</f>
        <v/>
      </c>
      <c r="F298" s="97"/>
      <c r="G298" s="97"/>
      <c r="H298" s="99" t="str">
        <f>IFERROR(VLOOKUP(vendas_maio[[#This Row],[Produto]],produtos,5,0),"")</f>
        <v/>
      </c>
      <c r="I298" s="100" t="str">
        <f>IFERROR(vendas_maio[[#This Row],[preço unitário]]*vendas_maio[[#This Row],[Qtd]],"")</f>
        <v/>
      </c>
      <c r="K298" s="112"/>
      <c r="L298" s="112"/>
      <c r="M298" s="112"/>
    </row>
    <row r="299" spans="1:13" x14ac:dyDescent="0.3">
      <c r="A299" s="97"/>
      <c r="B299" s="98"/>
      <c r="C299" s="99" t="str">
        <f>IFERROR(VLOOKUP(Tabela15[[#This Row],[Produto]],produtos,3,0),"")</f>
        <v/>
      </c>
      <c r="D299" s="100" t="str">
        <f>IFERROR(Tabela15[[#This Row],[preço unitário]]*Tabela15[[#This Row],[Qtd]],"")</f>
        <v/>
      </c>
      <c r="F299" s="97"/>
      <c r="G299" s="97"/>
      <c r="H299" s="99" t="str">
        <f>IFERROR(VLOOKUP(vendas_maio[[#This Row],[Produto]],produtos,5,0),"")</f>
        <v/>
      </c>
      <c r="I299" s="100" t="str">
        <f>IFERROR(vendas_maio[[#This Row],[preço unitário]]*vendas_maio[[#This Row],[Qtd]],"")</f>
        <v/>
      </c>
      <c r="K299" s="112"/>
      <c r="L299" s="112"/>
      <c r="M299" s="112"/>
    </row>
    <row r="300" spans="1:13" x14ac:dyDescent="0.3">
      <c r="A300" s="102"/>
      <c r="B300" s="103"/>
      <c r="C300" s="108" t="str">
        <f>IFERROR(VLOOKUP(Tabela15[[#This Row],[Produto]],produtos,3,0),"")</f>
        <v/>
      </c>
      <c r="D300" s="109" t="str">
        <f>IFERROR(Tabela15[[#This Row],[preço unitário]]*Tabela15[[#This Row],[Qtd]],"")</f>
        <v/>
      </c>
      <c r="F300" s="102"/>
      <c r="G300" s="102"/>
      <c r="H300" s="108" t="str">
        <f>IFERROR(VLOOKUP(vendas_maio[[#This Row],[Produto]],produtos,5,0),"")</f>
        <v/>
      </c>
      <c r="I300" s="109" t="str">
        <f>IFERROR(vendas_maio[[#This Row],[preço unitário]]*vendas_maio[[#This Row],[Qtd]],"")</f>
        <v/>
      </c>
      <c r="K300" s="112"/>
      <c r="L300" s="112"/>
      <c r="M300" s="112"/>
    </row>
  </sheetData>
  <mergeCells count="8">
    <mergeCell ref="A1:I1"/>
    <mergeCell ref="F4:H4"/>
    <mergeCell ref="A7:D7"/>
    <mergeCell ref="K7:M7"/>
    <mergeCell ref="F7:I7"/>
    <mergeCell ref="L2:M2"/>
    <mergeCell ref="I4:J4"/>
    <mergeCell ref="I5:J5"/>
  </mergeCells>
  <conditionalFormatting sqref="I5:J5">
    <cfRule type="cellIs" dxfId="75" priority="1" operator="lessThan">
      <formula>0</formula>
    </cfRule>
  </conditionalFormatting>
  <dataValidations count="1">
    <dataValidation allowBlank="1" showInputMessage="1" showErrorMessage="1" promptTitle="ATENÇÃO:" prompt="Verifique se o preço deste produto continua o mesmo, caso não, altere!" sqref="B9:C300" xr:uid="{00000000-0002-0000-0B00-000000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D08CAAC-522D-4359-A6E6-22F42A2069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iangles" iconId="1"/>
              <x14:cfIcon iconSet="3Triangles" iconId="2"/>
            </x14:iconSet>
          </x14:cfRule>
          <xm:sqref>K9:K300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M300"/>
  <sheetViews>
    <sheetView showGridLines="0" workbookViewId="0">
      <pane ySplit="8" topLeftCell="A9" activePane="bottomLeft" state="frozen"/>
      <selection activeCell="F22" sqref="F22"/>
      <selection pane="bottomLeft" activeCell="F22" sqref="F22"/>
    </sheetView>
  </sheetViews>
  <sheetFormatPr defaultColWidth="0" defaultRowHeight="14.4" x14ac:dyDescent="0.3"/>
  <cols>
    <col min="1" max="1" width="22.109375" style="88" customWidth="1"/>
    <col min="2" max="2" width="8.33203125" style="88" customWidth="1"/>
    <col min="3" max="3" width="16.109375" style="106" customWidth="1"/>
    <col min="4" max="4" width="12.44140625" style="106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18.6640625" style="106" bestFit="1" customWidth="1"/>
    <col min="9" max="9" width="12.44140625" style="106" customWidth="1"/>
    <col min="10" max="10" width="5.88671875" style="88" customWidth="1"/>
    <col min="11" max="11" width="14.6640625" style="92" hidden="1" customWidth="1"/>
    <col min="12" max="12" width="18.88671875" style="92" hidden="1" customWidth="1"/>
    <col min="13" max="13" width="10.44140625" style="104" hidden="1" customWidth="1"/>
    <col min="14" max="16384" width="9.109375" style="86" hidden="1"/>
  </cols>
  <sheetData>
    <row r="1" spans="1:13" ht="36" customHeight="1" x14ac:dyDescent="0.3">
      <c r="A1" s="215" t="s">
        <v>17</v>
      </c>
      <c r="B1" s="215"/>
      <c r="C1" s="215"/>
      <c r="D1" s="215"/>
      <c r="E1" s="215"/>
      <c r="F1" s="215"/>
      <c r="G1" s="215"/>
      <c r="H1" s="215"/>
      <c r="I1" s="215"/>
      <c r="J1" s="85"/>
      <c r="K1" s="85"/>
      <c r="L1" s="85"/>
      <c r="M1" s="85"/>
    </row>
    <row r="2" spans="1:13" ht="9" customHeight="1" x14ac:dyDescent="0.3">
      <c r="A2" s="87"/>
      <c r="B2" s="87"/>
      <c r="C2" s="105"/>
      <c r="D2" s="105"/>
      <c r="E2" s="87"/>
      <c r="F2" s="87"/>
      <c r="G2" s="87"/>
      <c r="H2" s="105"/>
      <c r="I2" s="105"/>
      <c r="J2" s="87"/>
      <c r="K2" s="87"/>
      <c r="L2" s="243"/>
      <c r="M2" s="243"/>
    </row>
    <row r="3" spans="1:13" ht="9" customHeight="1" x14ac:dyDescent="0.3">
      <c r="K3" s="88"/>
      <c r="L3" s="88"/>
      <c r="M3" s="86"/>
    </row>
    <row r="4" spans="1:13" ht="27.6" x14ac:dyDescent="0.3">
      <c r="A4" s="89"/>
      <c r="B4" s="90" t="s">
        <v>26</v>
      </c>
      <c r="C4" s="91"/>
      <c r="D4" s="91" t="s">
        <v>28</v>
      </c>
      <c r="E4" s="90"/>
      <c r="F4" s="216" t="s">
        <v>10</v>
      </c>
      <c r="G4" s="216"/>
      <c r="H4" s="216"/>
      <c r="I4" s="219" t="s">
        <v>27</v>
      </c>
      <c r="J4" s="219"/>
      <c r="K4" s="90"/>
      <c r="L4" s="90"/>
      <c r="M4" s="90"/>
    </row>
    <row r="5" spans="1:13" x14ac:dyDescent="0.3">
      <c r="A5" s="89"/>
      <c r="B5" s="90">
        <f>SUM(tbl_ent_jun[Qtd])</f>
        <v>3</v>
      </c>
      <c r="C5" s="91"/>
      <c r="D5" s="91">
        <f>SUM(tbl_ent_jun[Total])</f>
        <v>0</v>
      </c>
      <c r="E5" s="90"/>
      <c r="F5" s="90"/>
      <c r="G5" s="90">
        <f>SUM(tbl_vend_jun[Qtd])</f>
        <v>2</v>
      </c>
      <c r="H5" s="91">
        <f>SUM(tbl_vend_jun[total])</f>
        <v>0</v>
      </c>
      <c r="I5" s="219">
        <f>H5-D5</f>
        <v>0</v>
      </c>
      <c r="J5" s="219"/>
      <c r="K5" s="90"/>
      <c r="L5" s="90"/>
      <c r="M5" s="90"/>
    </row>
    <row r="6" spans="1:13" x14ac:dyDescent="0.3">
      <c r="K6" s="88"/>
      <c r="L6" s="88"/>
      <c r="M6" s="86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12"/>
      <c r="M7" s="92"/>
    </row>
    <row r="8" spans="1:13" ht="15" customHeight="1" x14ac:dyDescent="0.3">
      <c r="A8" s="93" t="s">
        <v>3</v>
      </c>
      <c r="B8" s="94" t="s">
        <v>6</v>
      </c>
      <c r="C8" s="107" t="s">
        <v>7</v>
      </c>
      <c r="D8" s="110" t="s">
        <v>4</v>
      </c>
      <c r="F8" s="94" t="s">
        <v>3</v>
      </c>
      <c r="G8" s="96" t="s">
        <v>6</v>
      </c>
      <c r="H8" s="107" t="s">
        <v>7</v>
      </c>
      <c r="I8" s="110" t="s">
        <v>9</v>
      </c>
      <c r="J8" s="86"/>
      <c r="M8" s="92"/>
    </row>
    <row r="9" spans="1:13" x14ac:dyDescent="0.3">
      <c r="A9" s="97" t="s">
        <v>2</v>
      </c>
      <c r="B9" s="98">
        <v>3</v>
      </c>
      <c r="C9" s="99" t="str">
        <f>IFERROR(VLOOKUP(tbl_ent_jun[[#This Row],[Produto]],produtos,3,0),"")</f>
        <v/>
      </c>
      <c r="D9" s="100" t="str">
        <f>IFERROR(tbl_ent_jun[[#This Row],[preço unitário]]*tbl_ent_jun[[#This Row],[Qtd]],"")</f>
        <v/>
      </c>
      <c r="E9" s="86"/>
      <c r="F9" s="101" t="s">
        <v>2</v>
      </c>
      <c r="G9" s="97">
        <v>2</v>
      </c>
      <c r="H9" s="99" t="str">
        <f>IFERROR(VLOOKUP(tbl_vend_jun[[#This Row],[Produto]],produtos,5,0),"")</f>
        <v/>
      </c>
      <c r="I9" s="100" t="str">
        <f>IFERROR(tbl_vend_jun[[#This Row],[preço unitário]]*tbl_vend_jun[[#This Row],[Qtd]],"")</f>
        <v/>
      </c>
      <c r="J9" s="86"/>
      <c r="M9" s="92"/>
    </row>
    <row r="10" spans="1:13" x14ac:dyDescent="0.3">
      <c r="A10" s="97"/>
      <c r="B10" s="98"/>
      <c r="C10" s="99" t="str">
        <f>IFERROR(VLOOKUP(tbl_ent_jun[[#This Row],[Produto]],produtos,3,0),"")</f>
        <v/>
      </c>
      <c r="D10" s="100" t="str">
        <f>IFERROR(tbl_ent_jun[[#This Row],[preço unitário]]*tbl_ent_jun[[#This Row],[Qtd]],"")</f>
        <v/>
      </c>
      <c r="E10" s="86"/>
      <c r="F10" s="97"/>
      <c r="G10" s="97"/>
      <c r="H10" s="99" t="str">
        <f>IFERROR(VLOOKUP(tbl_vend_jun[[#This Row],[Produto]],produtos,5,0),"")</f>
        <v/>
      </c>
      <c r="I10" s="100" t="str">
        <f>IFERROR(tbl_vend_jun[[#This Row],[preço unitário]]*tbl_vend_jun[[#This Row],[Qtd]],"")</f>
        <v/>
      </c>
      <c r="J10" s="86"/>
      <c r="M10" s="92"/>
    </row>
    <row r="11" spans="1:13" x14ac:dyDescent="0.3">
      <c r="A11" s="97"/>
      <c r="B11" s="98"/>
      <c r="C11" s="99" t="str">
        <f>IFERROR(VLOOKUP(tbl_ent_jun[[#This Row],[Produto]],produtos,3,0),"")</f>
        <v/>
      </c>
      <c r="D11" s="100" t="str">
        <f>IFERROR(tbl_ent_jun[[#This Row],[preço unitário]]*tbl_ent_jun[[#This Row],[Qtd]],"")</f>
        <v/>
      </c>
      <c r="E11" s="86"/>
      <c r="F11" s="97"/>
      <c r="G11" s="97"/>
      <c r="H11" s="99" t="str">
        <f>IFERROR(VLOOKUP(tbl_vend_jun[[#This Row],[Produto]],produtos,5,0),"")</f>
        <v/>
      </c>
      <c r="I11" s="100" t="str">
        <f>IFERROR(tbl_vend_jun[[#This Row],[preço unitário]]*tbl_vend_jun[[#This Row],[Qtd]],"")</f>
        <v/>
      </c>
      <c r="J11" s="86"/>
      <c r="M11" s="92"/>
    </row>
    <row r="12" spans="1:13" x14ac:dyDescent="0.3">
      <c r="A12" s="97"/>
      <c r="B12" s="98"/>
      <c r="C12" s="99" t="str">
        <f>IFERROR(VLOOKUP(tbl_ent_jun[[#This Row],[Produto]],produtos,3,0),"")</f>
        <v/>
      </c>
      <c r="D12" s="100" t="str">
        <f>IFERROR(tbl_ent_jun[[#This Row],[preço unitário]]*tbl_ent_jun[[#This Row],[Qtd]],"")</f>
        <v/>
      </c>
      <c r="E12" s="86"/>
      <c r="F12" s="97"/>
      <c r="G12" s="97"/>
      <c r="H12" s="99" t="str">
        <f>IFERROR(VLOOKUP(tbl_vend_jun[[#This Row],[Produto]],produtos,5,0),"")</f>
        <v/>
      </c>
      <c r="I12" s="100" t="str">
        <f>IFERROR(tbl_vend_jun[[#This Row],[preço unitário]]*tbl_vend_jun[[#This Row],[Qtd]],"")</f>
        <v/>
      </c>
      <c r="J12" s="86"/>
      <c r="M12" s="92"/>
    </row>
    <row r="13" spans="1:13" x14ac:dyDescent="0.3">
      <c r="A13" s="97"/>
      <c r="B13" s="98"/>
      <c r="C13" s="99" t="str">
        <f>IFERROR(VLOOKUP(tbl_ent_jun[[#This Row],[Produto]],produtos,3,0),"")</f>
        <v/>
      </c>
      <c r="D13" s="100" t="str">
        <f>IFERROR(tbl_ent_jun[[#This Row],[preço unitário]]*tbl_ent_jun[[#This Row],[Qtd]],"")</f>
        <v/>
      </c>
      <c r="E13" s="86"/>
      <c r="F13" s="97"/>
      <c r="G13" s="97"/>
      <c r="H13" s="99" t="str">
        <f>IFERROR(VLOOKUP(tbl_vend_jun[[#This Row],[Produto]],produtos,5,0),"")</f>
        <v/>
      </c>
      <c r="I13" s="100" t="str">
        <f>IFERROR(tbl_vend_jun[[#This Row],[preço unitário]]*tbl_vend_jun[[#This Row],[Qtd]],"")</f>
        <v/>
      </c>
      <c r="J13" s="86"/>
      <c r="M13" s="92"/>
    </row>
    <row r="14" spans="1:13" x14ac:dyDescent="0.3">
      <c r="A14" s="97"/>
      <c r="B14" s="98"/>
      <c r="C14" s="99" t="str">
        <f>IFERROR(VLOOKUP(tbl_ent_jun[[#This Row],[Produto]],produtos,3,0),"")</f>
        <v/>
      </c>
      <c r="D14" s="100" t="str">
        <f>IFERROR(tbl_ent_jun[[#This Row],[preço unitário]]*tbl_ent_jun[[#This Row],[Qtd]],"")</f>
        <v/>
      </c>
      <c r="E14" s="86"/>
      <c r="F14" s="97"/>
      <c r="G14" s="97"/>
      <c r="H14" s="99" t="str">
        <f>IFERROR(VLOOKUP(tbl_vend_jun[[#This Row],[Produto]],produtos,5,0),"")</f>
        <v/>
      </c>
      <c r="I14" s="100" t="str">
        <f>IFERROR(tbl_vend_jun[[#This Row],[preço unitário]]*tbl_vend_jun[[#This Row],[Qtd]],"")</f>
        <v/>
      </c>
      <c r="J14" s="86"/>
      <c r="M14" s="92"/>
    </row>
    <row r="15" spans="1:13" x14ac:dyDescent="0.3">
      <c r="A15" s="97"/>
      <c r="B15" s="98"/>
      <c r="C15" s="99" t="str">
        <f>IFERROR(VLOOKUP(tbl_ent_jun[[#This Row],[Produto]],produtos,3,0),"")</f>
        <v/>
      </c>
      <c r="D15" s="100" t="str">
        <f>IFERROR(tbl_ent_jun[[#This Row],[preço unitário]]*tbl_ent_jun[[#This Row],[Qtd]],"")</f>
        <v/>
      </c>
      <c r="E15" s="86"/>
      <c r="F15" s="97"/>
      <c r="G15" s="97"/>
      <c r="H15" s="99" t="str">
        <f>IFERROR(VLOOKUP(tbl_vend_jun[[#This Row],[Produto]],produtos,5,0),"")</f>
        <v/>
      </c>
      <c r="I15" s="100" t="str">
        <f>IFERROR(tbl_vend_jun[[#This Row],[preço unitário]]*tbl_vend_jun[[#This Row],[Qtd]],"")</f>
        <v/>
      </c>
      <c r="J15" s="86"/>
      <c r="M15" s="92"/>
    </row>
    <row r="16" spans="1:13" x14ac:dyDescent="0.3">
      <c r="A16" s="97"/>
      <c r="B16" s="98"/>
      <c r="C16" s="99" t="str">
        <f>IFERROR(VLOOKUP(tbl_ent_jun[[#This Row],[Produto]],produtos,3,0),"")</f>
        <v/>
      </c>
      <c r="D16" s="100" t="str">
        <f>IFERROR(tbl_ent_jun[[#This Row],[preço unitário]]*tbl_ent_jun[[#This Row],[Qtd]],"")</f>
        <v/>
      </c>
      <c r="E16" s="86"/>
      <c r="F16" s="97"/>
      <c r="G16" s="97"/>
      <c r="H16" s="99" t="str">
        <f>IFERROR(VLOOKUP(tbl_vend_jun[[#This Row],[Produto]],produtos,5,0),"")</f>
        <v/>
      </c>
      <c r="I16" s="100" t="str">
        <f>IFERROR(tbl_vend_jun[[#This Row],[preço unitário]]*tbl_vend_jun[[#This Row],[Qtd]],"")</f>
        <v/>
      </c>
      <c r="J16" s="86"/>
      <c r="M16" s="92"/>
    </row>
    <row r="17" spans="1:13" x14ac:dyDescent="0.3">
      <c r="A17" s="97"/>
      <c r="B17" s="98"/>
      <c r="C17" s="99" t="str">
        <f>IFERROR(VLOOKUP(tbl_ent_jun[[#This Row],[Produto]],produtos,3,0),"")</f>
        <v/>
      </c>
      <c r="D17" s="100" t="str">
        <f>IFERROR(tbl_ent_jun[[#This Row],[preço unitário]]*tbl_ent_jun[[#This Row],[Qtd]],"")</f>
        <v/>
      </c>
      <c r="E17" s="86"/>
      <c r="F17" s="97"/>
      <c r="G17" s="97"/>
      <c r="H17" s="99" t="str">
        <f>IFERROR(VLOOKUP(tbl_vend_jun[[#This Row],[Produto]],produtos,5,0),"")</f>
        <v/>
      </c>
      <c r="I17" s="100" t="str">
        <f>IFERROR(tbl_vend_jun[[#This Row],[preço unitário]]*tbl_vend_jun[[#This Row],[Qtd]],"")</f>
        <v/>
      </c>
      <c r="J17" s="86"/>
      <c r="M17" s="92"/>
    </row>
    <row r="18" spans="1:13" x14ac:dyDescent="0.3">
      <c r="A18" s="97"/>
      <c r="B18" s="98"/>
      <c r="C18" s="99" t="str">
        <f>IFERROR(VLOOKUP(tbl_ent_jun[[#This Row],[Produto]],produtos,3,0),"")</f>
        <v/>
      </c>
      <c r="D18" s="100" t="str">
        <f>IFERROR(tbl_ent_jun[[#This Row],[preço unitário]]*tbl_ent_jun[[#This Row],[Qtd]],"")</f>
        <v/>
      </c>
      <c r="E18" s="86"/>
      <c r="F18" s="97"/>
      <c r="G18" s="97"/>
      <c r="H18" s="99" t="str">
        <f>IFERROR(VLOOKUP(tbl_vend_jun[[#This Row],[Produto]],produtos,5,0),"")</f>
        <v/>
      </c>
      <c r="I18" s="100" t="str">
        <f>IFERROR(tbl_vend_jun[[#This Row],[preço unitário]]*tbl_vend_jun[[#This Row],[Qtd]],"")</f>
        <v/>
      </c>
      <c r="J18" s="86"/>
      <c r="M18" s="92"/>
    </row>
    <row r="19" spans="1:13" x14ac:dyDescent="0.3">
      <c r="A19" s="97"/>
      <c r="B19" s="98"/>
      <c r="C19" s="99" t="str">
        <f>IFERROR(VLOOKUP(tbl_ent_jun[[#This Row],[Produto]],produtos,3,0),"")</f>
        <v/>
      </c>
      <c r="D19" s="100" t="str">
        <f>IFERROR(tbl_ent_jun[[#This Row],[preço unitário]]*tbl_ent_jun[[#This Row],[Qtd]],"")</f>
        <v/>
      </c>
      <c r="E19" s="86"/>
      <c r="F19" s="97"/>
      <c r="G19" s="97"/>
      <c r="H19" s="99" t="str">
        <f>IFERROR(VLOOKUP(tbl_vend_jun[[#This Row],[Produto]],produtos,5,0),"")</f>
        <v/>
      </c>
      <c r="I19" s="100" t="str">
        <f>IFERROR(tbl_vend_jun[[#This Row],[preço unitário]]*tbl_vend_jun[[#This Row],[Qtd]],"")</f>
        <v/>
      </c>
      <c r="J19" s="86"/>
      <c r="M19" s="92"/>
    </row>
    <row r="20" spans="1:13" x14ac:dyDescent="0.3">
      <c r="A20" s="97"/>
      <c r="B20" s="98"/>
      <c r="C20" s="99" t="str">
        <f>IFERROR(VLOOKUP(tbl_ent_jun[[#This Row],[Produto]],produtos,3,0),"")</f>
        <v/>
      </c>
      <c r="D20" s="100" t="str">
        <f>IFERROR(tbl_ent_jun[[#This Row],[preço unitário]]*tbl_ent_jun[[#This Row],[Qtd]],"")</f>
        <v/>
      </c>
      <c r="E20" s="86"/>
      <c r="F20" s="97"/>
      <c r="G20" s="97"/>
      <c r="H20" s="99" t="str">
        <f>IFERROR(VLOOKUP(tbl_vend_jun[[#This Row],[Produto]],produtos,5,0),"")</f>
        <v/>
      </c>
      <c r="I20" s="100" t="str">
        <f>IFERROR(tbl_vend_jun[[#This Row],[preço unitário]]*tbl_vend_jun[[#This Row],[Qtd]],"")</f>
        <v/>
      </c>
      <c r="J20" s="86"/>
      <c r="M20" s="92"/>
    </row>
    <row r="21" spans="1:13" x14ac:dyDescent="0.3">
      <c r="A21" s="97"/>
      <c r="B21" s="98"/>
      <c r="C21" s="99" t="str">
        <f>IFERROR(VLOOKUP(tbl_ent_jun[[#This Row],[Produto]],produtos,3,0),"")</f>
        <v/>
      </c>
      <c r="D21" s="100" t="str">
        <f>IFERROR(tbl_ent_jun[[#This Row],[preço unitário]]*tbl_ent_jun[[#This Row],[Qtd]],"")</f>
        <v/>
      </c>
      <c r="E21" s="86"/>
      <c r="F21" s="97"/>
      <c r="G21" s="97"/>
      <c r="H21" s="99" t="str">
        <f>IFERROR(VLOOKUP(tbl_vend_jun[[#This Row],[Produto]],produtos,5,0),"")</f>
        <v/>
      </c>
      <c r="I21" s="100" t="str">
        <f>IFERROR(tbl_vend_jun[[#This Row],[preço unitário]]*tbl_vend_jun[[#This Row],[Qtd]],"")</f>
        <v/>
      </c>
      <c r="J21" s="86"/>
      <c r="M21" s="92"/>
    </row>
    <row r="22" spans="1:13" x14ac:dyDescent="0.3">
      <c r="A22" s="97"/>
      <c r="B22" s="98"/>
      <c r="C22" s="99" t="str">
        <f>IFERROR(VLOOKUP(tbl_ent_jun[[#This Row],[Produto]],produtos,3,0),"")</f>
        <v/>
      </c>
      <c r="D22" s="100" t="str">
        <f>IFERROR(tbl_ent_jun[[#This Row],[preço unitário]]*tbl_ent_jun[[#This Row],[Qtd]],"")</f>
        <v/>
      </c>
      <c r="E22" s="86"/>
      <c r="F22" s="97"/>
      <c r="G22" s="97"/>
      <c r="H22" s="99" t="str">
        <f>IFERROR(VLOOKUP(tbl_vend_jun[[#This Row],[Produto]],produtos,5,0),"")</f>
        <v/>
      </c>
      <c r="I22" s="100" t="str">
        <f>IFERROR(tbl_vend_jun[[#This Row],[preço unitário]]*tbl_vend_jun[[#This Row],[Qtd]],"")</f>
        <v/>
      </c>
      <c r="J22" s="86"/>
      <c r="M22" s="92"/>
    </row>
    <row r="23" spans="1:13" x14ac:dyDescent="0.3">
      <c r="A23" s="97"/>
      <c r="B23" s="98"/>
      <c r="C23" s="99" t="str">
        <f>IFERROR(VLOOKUP(tbl_ent_jun[[#This Row],[Produto]],produtos,3,0),"")</f>
        <v/>
      </c>
      <c r="D23" s="100" t="str">
        <f>IFERROR(tbl_ent_jun[[#This Row],[preço unitário]]*tbl_ent_jun[[#This Row],[Qtd]],"")</f>
        <v/>
      </c>
      <c r="E23" s="86"/>
      <c r="F23" s="97"/>
      <c r="G23" s="97"/>
      <c r="H23" s="99" t="str">
        <f>IFERROR(VLOOKUP(tbl_vend_jun[[#This Row],[Produto]],produtos,5,0),"")</f>
        <v/>
      </c>
      <c r="I23" s="100" t="str">
        <f>IFERROR(tbl_vend_jun[[#This Row],[preço unitário]]*tbl_vend_jun[[#This Row],[Qtd]],"")</f>
        <v/>
      </c>
      <c r="J23" s="86"/>
      <c r="M23" s="92"/>
    </row>
    <row r="24" spans="1:13" x14ac:dyDescent="0.3">
      <c r="A24" s="97"/>
      <c r="B24" s="98"/>
      <c r="C24" s="99" t="str">
        <f>IFERROR(VLOOKUP(tbl_ent_jun[[#This Row],[Produto]],produtos,3,0),"")</f>
        <v/>
      </c>
      <c r="D24" s="100" t="str">
        <f>IFERROR(tbl_ent_jun[[#This Row],[preço unitário]]*tbl_ent_jun[[#This Row],[Qtd]],"")</f>
        <v/>
      </c>
      <c r="E24" s="86"/>
      <c r="F24" s="97"/>
      <c r="G24" s="97"/>
      <c r="H24" s="99" t="str">
        <f>IFERROR(VLOOKUP(tbl_vend_jun[[#This Row],[Produto]],produtos,5,0),"")</f>
        <v/>
      </c>
      <c r="I24" s="100" t="str">
        <f>IFERROR(tbl_vend_jun[[#This Row],[preço unitário]]*tbl_vend_jun[[#This Row],[Qtd]],"")</f>
        <v/>
      </c>
      <c r="J24" s="86"/>
      <c r="M24" s="92"/>
    </row>
    <row r="25" spans="1:13" x14ac:dyDescent="0.3">
      <c r="A25" s="97"/>
      <c r="B25" s="98"/>
      <c r="C25" s="99" t="str">
        <f>IFERROR(VLOOKUP(tbl_ent_jun[[#This Row],[Produto]],produtos,3,0),"")</f>
        <v/>
      </c>
      <c r="D25" s="100" t="str">
        <f>IFERROR(tbl_ent_jun[[#This Row],[preço unitário]]*tbl_ent_jun[[#This Row],[Qtd]],"")</f>
        <v/>
      </c>
      <c r="E25" s="86"/>
      <c r="F25" s="97"/>
      <c r="G25" s="97"/>
      <c r="H25" s="99" t="str">
        <f>IFERROR(VLOOKUP(tbl_vend_jun[[#This Row],[Produto]],produtos,5,0),"")</f>
        <v/>
      </c>
      <c r="I25" s="100" t="str">
        <f>IFERROR(tbl_vend_jun[[#This Row],[preço unitário]]*tbl_vend_jun[[#This Row],[Qtd]],"")</f>
        <v/>
      </c>
      <c r="J25" s="86"/>
      <c r="M25" s="92"/>
    </row>
    <row r="26" spans="1:13" x14ac:dyDescent="0.3">
      <c r="A26" s="97"/>
      <c r="B26" s="98"/>
      <c r="C26" s="99" t="str">
        <f>IFERROR(VLOOKUP(tbl_ent_jun[[#This Row],[Produto]],produtos,3,0),"")</f>
        <v/>
      </c>
      <c r="D26" s="100" t="str">
        <f>IFERROR(tbl_ent_jun[[#This Row],[preço unitário]]*tbl_ent_jun[[#This Row],[Qtd]],"")</f>
        <v/>
      </c>
      <c r="E26" s="86"/>
      <c r="F26" s="97"/>
      <c r="G26" s="97"/>
      <c r="H26" s="99" t="str">
        <f>IFERROR(VLOOKUP(tbl_vend_jun[[#This Row],[Produto]],produtos,5,0),"")</f>
        <v/>
      </c>
      <c r="I26" s="100" t="str">
        <f>IFERROR(tbl_vend_jun[[#This Row],[preço unitário]]*tbl_vend_jun[[#This Row],[Qtd]],"")</f>
        <v/>
      </c>
      <c r="J26" s="86"/>
      <c r="M26" s="92"/>
    </row>
    <row r="27" spans="1:13" x14ac:dyDescent="0.3">
      <c r="A27" s="97"/>
      <c r="B27" s="98"/>
      <c r="C27" s="99" t="str">
        <f>IFERROR(VLOOKUP(tbl_ent_jun[[#This Row],[Produto]],produtos,3,0),"")</f>
        <v/>
      </c>
      <c r="D27" s="100" t="str">
        <f>IFERROR(tbl_ent_jun[[#This Row],[preço unitário]]*tbl_ent_jun[[#This Row],[Qtd]],"")</f>
        <v/>
      </c>
      <c r="E27" s="86"/>
      <c r="F27" s="97"/>
      <c r="G27" s="97"/>
      <c r="H27" s="99" t="str">
        <f>IFERROR(VLOOKUP(tbl_vend_jun[[#This Row],[Produto]],produtos,5,0),"")</f>
        <v/>
      </c>
      <c r="I27" s="100" t="str">
        <f>IFERROR(tbl_vend_jun[[#This Row],[preço unitário]]*tbl_vend_jun[[#This Row],[Qtd]],"")</f>
        <v/>
      </c>
      <c r="J27" s="86"/>
      <c r="M27" s="92"/>
    </row>
    <row r="28" spans="1:13" x14ac:dyDescent="0.3">
      <c r="A28" s="97"/>
      <c r="B28" s="98"/>
      <c r="C28" s="99" t="str">
        <f>IFERROR(VLOOKUP(tbl_ent_jun[[#This Row],[Produto]],produtos,3,0),"")</f>
        <v/>
      </c>
      <c r="D28" s="100" t="str">
        <f>IFERROR(tbl_ent_jun[[#This Row],[preço unitário]]*tbl_ent_jun[[#This Row],[Qtd]],"")</f>
        <v/>
      </c>
      <c r="E28" s="86"/>
      <c r="F28" s="97"/>
      <c r="G28" s="97"/>
      <c r="H28" s="99" t="str">
        <f>IFERROR(VLOOKUP(tbl_vend_jun[[#This Row],[Produto]],produtos,5,0),"")</f>
        <v/>
      </c>
      <c r="I28" s="100" t="str">
        <f>IFERROR(tbl_vend_jun[[#This Row],[preço unitário]]*tbl_vend_jun[[#This Row],[Qtd]],"")</f>
        <v/>
      </c>
      <c r="J28" s="86"/>
      <c r="M28" s="92"/>
    </row>
    <row r="29" spans="1:13" x14ac:dyDescent="0.3">
      <c r="A29" s="97"/>
      <c r="B29" s="98"/>
      <c r="C29" s="99" t="str">
        <f>IFERROR(VLOOKUP(tbl_ent_jun[[#This Row],[Produto]],produtos,3,0),"")</f>
        <v/>
      </c>
      <c r="D29" s="100" t="str">
        <f>IFERROR(tbl_ent_jun[[#This Row],[preço unitário]]*tbl_ent_jun[[#This Row],[Qtd]],"")</f>
        <v/>
      </c>
      <c r="E29" s="86"/>
      <c r="F29" s="97"/>
      <c r="G29" s="97"/>
      <c r="H29" s="99" t="str">
        <f>IFERROR(VLOOKUP(tbl_vend_jun[[#This Row],[Produto]],produtos,5,0),"")</f>
        <v/>
      </c>
      <c r="I29" s="100" t="str">
        <f>IFERROR(tbl_vend_jun[[#This Row],[preço unitário]]*tbl_vend_jun[[#This Row],[Qtd]],"")</f>
        <v/>
      </c>
      <c r="J29" s="86"/>
      <c r="M29" s="92"/>
    </row>
    <row r="30" spans="1:13" x14ac:dyDescent="0.3">
      <c r="A30" s="97"/>
      <c r="B30" s="98"/>
      <c r="C30" s="99" t="str">
        <f>IFERROR(VLOOKUP(tbl_ent_jun[[#This Row],[Produto]],produtos,3,0),"")</f>
        <v/>
      </c>
      <c r="D30" s="100" t="str">
        <f>IFERROR(tbl_ent_jun[[#This Row],[preço unitário]]*tbl_ent_jun[[#This Row],[Qtd]],"")</f>
        <v/>
      </c>
      <c r="E30" s="86"/>
      <c r="F30" s="97"/>
      <c r="G30" s="97"/>
      <c r="H30" s="99" t="str">
        <f>IFERROR(VLOOKUP(tbl_vend_jun[[#This Row],[Produto]],produtos,5,0),"")</f>
        <v/>
      </c>
      <c r="I30" s="100" t="str">
        <f>IFERROR(tbl_vend_jun[[#This Row],[preço unitário]]*tbl_vend_jun[[#This Row],[Qtd]],"")</f>
        <v/>
      </c>
      <c r="J30" s="86"/>
      <c r="M30" s="92"/>
    </row>
    <row r="31" spans="1:13" x14ac:dyDescent="0.3">
      <c r="A31" s="97"/>
      <c r="B31" s="98"/>
      <c r="C31" s="99" t="str">
        <f>IFERROR(VLOOKUP(tbl_ent_jun[[#This Row],[Produto]],produtos,3,0),"")</f>
        <v/>
      </c>
      <c r="D31" s="100" t="str">
        <f>IFERROR(tbl_ent_jun[[#This Row],[preço unitário]]*tbl_ent_jun[[#This Row],[Qtd]],"")</f>
        <v/>
      </c>
      <c r="E31" s="86"/>
      <c r="F31" s="97"/>
      <c r="G31" s="97"/>
      <c r="H31" s="99" t="str">
        <f>IFERROR(VLOOKUP(tbl_vend_jun[[#This Row],[Produto]],produtos,5,0),"")</f>
        <v/>
      </c>
      <c r="I31" s="100" t="str">
        <f>IFERROR(tbl_vend_jun[[#This Row],[preço unitário]]*tbl_vend_jun[[#This Row],[Qtd]],"")</f>
        <v/>
      </c>
      <c r="J31" s="86"/>
      <c r="M31" s="92"/>
    </row>
    <row r="32" spans="1:13" x14ac:dyDescent="0.3">
      <c r="A32" s="97"/>
      <c r="B32" s="98"/>
      <c r="C32" s="99" t="str">
        <f>IFERROR(VLOOKUP(tbl_ent_jun[[#This Row],[Produto]],produtos,3,0),"")</f>
        <v/>
      </c>
      <c r="D32" s="100" t="str">
        <f>IFERROR(tbl_ent_jun[[#This Row],[preço unitário]]*tbl_ent_jun[[#This Row],[Qtd]],"")</f>
        <v/>
      </c>
      <c r="E32" s="86"/>
      <c r="F32" s="97"/>
      <c r="G32" s="97"/>
      <c r="H32" s="99" t="str">
        <f>IFERROR(VLOOKUP(tbl_vend_jun[[#This Row],[Produto]],produtos,5,0),"")</f>
        <v/>
      </c>
      <c r="I32" s="100" t="str">
        <f>IFERROR(tbl_vend_jun[[#This Row],[preço unitário]]*tbl_vend_jun[[#This Row],[Qtd]],"")</f>
        <v/>
      </c>
      <c r="J32" s="86"/>
      <c r="M32" s="92"/>
    </row>
    <row r="33" spans="1:13" x14ac:dyDescent="0.3">
      <c r="A33" s="97"/>
      <c r="B33" s="98"/>
      <c r="C33" s="99" t="str">
        <f>IFERROR(VLOOKUP(tbl_ent_jun[[#This Row],[Produto]],produtos,3,0),"")</f>
        <v/>
      </c>
      <c r="D33" s="100" t="str">
        <f>IFERROR(tbl_ent_jun[[#This Row],[preço unitário]]*tbl_ent_jun[[#This Row],[Qtd]],"")</f>
        <v/>
      </c>
      <c r="E33" s="86"/>
      <c r="F33" s="97"/>
      <c r="G33" s="97"/>
      <c r="H33" s="99" t="str">
        <f>IFERROR(VLOOKUP(tbl_vend_jun[[#This Row],[Produto]],produtos,5,0),"")</f>
        <v/>
      </c>
      <c r="I33" s="100" t="str">
        <f>IFERROR(tbl_vend_jun[[#This Row],[preço unitário]]*tbl_vend_jun[[#This Row],[Qtd]],"")</f>
        <v/>
      </c>
      <c r="J33" s="86"/>
      <c r="M33" s="92"/>
    </row>
    <row r="34" spans="1:13" x14ac:dyDescent="0.3">
      <c r="A34" s="97"/>
      <c r="B34" s="98"/>
      <c r="C34" s="99" t="str">
        <f>IFERROR(VLOOKUP(tbl_ent_jun[[#This Row],[Produto]],produtos,3,0),"")</f>
        <v/>
      </c>
      <c r="D34" s="100" t="str">
        <f>IFERROR(tbl_ent_jun[[#This Row],[preço unitário]]*tbl_ent_jun[[#This Row],[Qtd]],"")</f>
        <v/>
      </c>
      <c r="E34" s="86"/>
      <c r="F34" s="97"/>
      <c r="G34" s="97"/>
      <c r="H34" s="99" t="str">
        <f>IFERROR(VLOOKUP(tbl_vend_jun[[#This Row],[Produto]],produtos,5,0),"")</f>
        <v/>
      </c>
      <c r="I34" s="100" t="str">
        <f>IFERROR(tbl_vend_jun[[#This Row],[preço unitário]]*tbl_vend_jun[[#This Row],[Qtd]],"")</f>
        <v/>
      </c>
      <c r="J34" s="86"/>
      <c r="M34" s="92"/>
    </row>
    <row r="35" spans="1:13" x14ac:dyDescent="0.3">
      <c r="A35" s="97"/>
      <c r="B35" s="98"/>
      <c r="C35" s="99" t="str">
        <f>IFERROR(VLOOKUP(tbl_ent_jun[[#This Row],[Produto]],produtos,3,0),"")</f>
        <v/>
      </c>
      <c r="D35" s="100" t="str">
        <f>IFERROR(tbl_ent_jun[[#This Row],[preço unitário]]*tbl_ent_jun[[#This Row],[Qtd]],"")</f>
        <v/>
      </c>
      <c r="E35" s="86"/>
      <c r="F35" s="97"/>
      <c r="G35" s="97"/>
      <c r="H35" s="99" t="str">
        <f>IFERROR(VLOOKUP(tbl_vend_jun[[#This Row],[Produto]],produtos,5,0),"")</f>
        <v/>
      </c>
      <c r="I35" s="100" t="str">
        <f>IFERROR(tbl_vend_jun[[#This Row],[preço unitário]]*tbl_vend_jun[[#This Row],[Qtd]],"")</f>
        <v/>
      </c>
      <c r="J35" s="86"/>
      <c r="M35" s="92"/>
    </row>
    <row r="36" spans="1:13" x14ac:dyDescent="0.3">
      <c r="A36" s="97"/>
      <c r="B36" s="98"/>
      <c r="C36" s="99" t="str">
        <f>IFERROR(VLOOKUP(tbl_ent_jun[[#This Row],[Produto]],produtos,3,0),"")</f>
        <v/>
      </c>
      <c r="D36" s="100" t="str">
        <f>IFERROR(tbl_ent_jun[[#This Row],[preço unitário]]*tbl_ent_jun[[#This Row],[Qtd]],"")</f>
        <v/>
      </c>
      <c r="E36" s="86"/>
      <c r="F36" s="97"/>
      <c r="G36" s="97"/>
      <c r="H36" s="99" t="str">
        <f>IFERROR(VLOOKUP(tbl_vend_jun[[#This Row],[Produto]],produtos,5,0),"")</f>
        <v/>
      </c>
      <c r="I36" s="100" t="str">
        <f>IFERROR(tbl_vend_jun[[#This Row],[preço unitário]]*tbl_vend_jun[[#This Row],[Qtd]],"")</f>
        <v/>
      </c>
      <c r="J36" s="86"/>
      <c r="M36" s="92"/>
    </row>
    <row r="37" spans="1:13" x14ac:dyDescent="0.3">
      <c r="A37" s="97"/>
      <c r="B37" s="98"/>
      <c r="C37" s="99" t="str">
        <f>IFERROR(VLOOKUP(tbl_ent_jun[[#This Row],[Produto]],produtos,3,0),"")</f>
        <v/>
      </c>
      <c r="D37" s="100" t="str">
        <f>IFERROR(tbl_ent_jun[[#This Row],[preço unitário]]*tbl_ent_jun[[#This Row],[Qtd]],"")</f>
        <v/>
      </c>
      <c r="E37" s="86"/>
      <c r="F37" s="97"/>
      <c r="G37" s="97"/>
      <c r="H37" s="99" t="str">
        <f>IFERROR(VLOOKUP(tbl_vend_jun[[#This Row],[Produto]],produtos,5,0),"")</f>
        <v/>
      </c>
      <c r="I37" s="100" t="str">
        <f>IFERROR(tbl_vend_jun[[#This Row],[preço unitário]]*tbl_vend_jun[[#This Row],[Qtd]],"")</f>
        <v/>
      </c>
      <c r="J37" s="86"/>
      <c r="M37" s="92"/>
    </row>
    <row r="38" spans="1:13" x14ac:dyDescent="0.3">
      <c r="A38" s="97"/>
      <c r="B38" s="98"/>
      <c r="C38" s="99" t="str">
        <f>IFERROR(VLOOKUP(tbl_ent_jun[[#This Row],[Produto]],produtos,3,0),"")</f>
        <v/>
      </c>
      <c r="D38" s="100" t="str">
        <f>IFERROR(tbl_ent_jun[[#This Row],[preço unitário]]*tbl_ent_jun[[#This Row],[Qtd]],"")</f>
        <v/>
      </c>
      <c r="E38" s="86"/>
      <c r="F38" s="97"/>
      <c r="G38" s="97"/>
      <c r="H38" s="99" t="str">
        <f>IFERROR(VLOOKUP(tbl_vend_jun[[#This Row],[Produto]],produtos,5,0),"")</f>
        <v/>
      </c>
      <c r="I38" s="100" t="str">
        <f>IFERROR(tbl_vend_jun[[#This Row],[preço unitário]]*tbl_vend_jun[[#This Row],[Qtd]],"")</f>
        <v/>
      </c>
      <c r="J38" s="86"/>
      <c r="M38" s="92"/>
    </row>
    <row r="39" spans="1:13" x14ac:dyDescent="0.3">
      <c r="A39" s="97"/>
      <c r="B39" s="98"/>
      <c r="C39" s="99" t="str">
        <f>IFERROR(VLOOKUP(tbl_ent_jun[[#This Row],[Produto]],produtos,3,0),"")</f>
        <v/>
      </c>
      <c r="D39" s="100" t="str">
        <f>IFERROR(tbl_ent_jun[[#This Row],[preço unitário]]*tbl_ent_jun[[#This Row],[Qtd]],"")</f>
        <v/>
      </c>
      <c r="E39" s="86"/>
      <c r="F39" s="97"/>
      <c r="G39" s="97"/>
      <c r="H39" s="99" t="str">
        <f>IFERROR(VLOOKUP(tbl_vend_jun[[#This Row],[Produto]],produtos,5,0),"")</f>
        <v/>
      </c>
      <c r="I39" s="100" t="str">
        <f>IFERROR(tbl_vend_jun[[#This Row],[preço unitário]]*tbl_vend_jun[[#This Row],[Qtd]],"")</f>
        <v/>
      </c>
      <c r="J39" s="86"/>
      <c r="M39" s="92"/>
    </row>
    <row r="40" spans="1:13" x14ac:dyDescent="0.3">
      <c r="A40" s="97"/>
      <c r="B40" s="98"/>
      <c r="C40" s="99" t="str">
        <f>IFERROR(VLOOKUP(tbl_ent_jun[[#This Row],[Produto]],produtos,3,0),"")</f>
        <v/>
      </c>
      <c r="D40" s="100" t="str">
        <f>IFERROR(tbl_ent_jun[[#This Row],[preço unitário]]*tbl_ent_jun[[#This Row],[Qtd]],"")</f>
        <v/>
      </c>
      <c r="F40" s="97"/>
      <c r="G40" s="97"/>
      <c r="H40" s="99" t="str">
        <f>IFERROR(VLOOKUP(tbl_vend_jun[[#This Row],[Produto]],produtos,5,0),"")</f>
        <v/>
      </c>
      <c r="I40" s="100" t="str">
        <f>IFERROR(tbl_vend_jun[[#This Row],[preço unitário]]*tbl_vend_jun[[#This Row],[Qtd]],"")</f>
        <v/>
      </c>
      <c r="M40" s="92"/>
    </row>
    <row r="41" spans="1:13" x14ac:dyDescent="0.3">
      <c r="A41" s="97"/>
      <c r="B41" s="98"/>
      <c r="C41" s="99" t="str">
        <f>IFERROR(VLOOKUP(tbl_ent_jun[[#This Row],[Produto]],produtos,3,0),"")</f>
        <v/>
      </c>
      <c r="D41" s="100" t="str">
        <f>IFERROR(tbl_ent_jun[[#This Row],[preço unitário]]*tbl_ent_jun[[#This Row],[Qtd]],"")</f>
        <v/>
      </c>
      <c r="F41" s="97"/>
      <c r="G41" s="97"/>
      <c r="H41" s="99" t="str">
        <f>IFERROR(VLOOKUP(tbl_vend_jun[[#This Row],[Produto]],produtos,5,0),"")</f>
        <v/>
      </c>
      <c r="I41" s="100" t="str">
        <f>IFERROR(tbl_vend_jun[[#This Row],[preço unitário]]*tbl_vend_jun[[#This Row],[Qtd]],"")</f>
        <v/>
      </c>
      <c r="M41" s="92"/>
    </row>
    <row r="42" spans="1:13" x14ac:dyDescent="0.3">
      <c r="A42" s="97"/>
      <c r="B42" s="98"/>
      <c r="C42" s="99" t="str">
        <f>IFERROR(VLOOKUP(tbl_ent_jun[[#This Row],[Produto]],produtos,3,0),"")</f>
        <v/>
      </c>
      <c r="D42" s="100" t="str">
        <f>IFERROR(tbl_ent_jun[[#This Row],[preço unitário]]*tbl_ent_jun[[#This Row],[Qtd]],"")</f>
        <v/>
      </c>
      <c r="F42" s="97"/>
      <c r="G42" s="97"/>
      <c r="H42" s="99" t="str">
        <f>IFERROR(VLOOKUP(tbl_vend_jun[[#This Row],[Produto]],produtos,5,0),"")</f>
        <v/>
      </c>
      <c r="I42" s="100" t="str">
        <f>IFERROR(tbl_vend_jun[[#This Row],[preço unitário]]*tbl_vend_jun[[#This Row],[Qtd]],"")</f>
        <v/>
      </c>
      <c r="M42" s="92"/>
    </row>
    <row r="43" spans="1:13" x14ac:dyDescent="0.3">
      <c r="A43" s="97"/>
      <c r="B43" s="98"/>
      <c r="C43" s="99" t="str">
        <f>IFERROR(VLOOKUP(tbl_ent_jun[[#This Row],[Produto]],produtos,3,0),"")</f>
        <v/>
      </c>
      <c r="D43" s="100" t="str">
        <f>IFERROR(tbl_ent_jun[[#This Row],[preço unitário]]*tbl_ent_jun[[#This Row],[Qtd]],"")</f>
        <v/>
      </c>
      <c r="F43" s="97"/>
      <c r="G43" s="97"/>
      <c r="H43" s="99" t="str">
        <f>IFERROR(VLOOKUP(tbl_vend_jun[[#This Row],[Produto]],produtos,5,0),"")</f>
        <v/>
      </c>
      <c r="I43" s="100" t="str">
        <f>IFERROR(tbl_vend_jun[[#This Row],[preço unitário]]*tbl_vend_jun[[#This Row],[Qtd]],"")</f>
        <v/>
      </c>
      <c r="M43" s="92"/>
    </row>
    <row r="44" spans="1:13" x14ac:dyDescent="0.3">
      <c r="A44" s="97"/>
      <c r="B44" s="98"/>
      <c r="C44" s="99" t="str">
        <f>IFERROR(VLOOKUP(tbl_ent_jun[[#This Row],[Produto]],produtos,3,0),"")</f>
        <v/>
      </c>
      <c r="D44" s="100" t="str">
        <f>IFERROR(tbl_ent_jun[[#This Row],[preço unitário]]*tbl_ent_jun[[#This Row],[Qtd]],"")</f>
        <v/>
      </c>
      <c r="F44" s="97"/>
      <c r="G44" s="97"/>
      <c r="H44" s="99" t="str">
        <f>IFERROR(VLOOKUP(tbl_vend_jun[[#This Row],[Produto]],produtos,5,0),"")</f>
        <v/>
      </c>
      <c r="I44" s="100" t="str">
        <f>IFERROR(tbl_vend_jun[[#This Row],[preço unitário]]*tbl_vend_jun[[#This Row],[Qtd]],"")</f>
        <v/>
      </c>
      <c r="M44" s="92"/>
    </row>
    <row r="45" spans="1:13" x14ac:dyDescent="0.3">
      <c r="A45" s="97"/>
      <c r="B45" s="98"/>
      <c r="C45" s="99" t="str">
        <f>IFERROR(VLOOKUP(tbl_ent_jun[[#This Row],[Produto]],produtos,3,0),"")</f>
        <v/>
      </c>
      <c r="D45" s="100" t="str">
        <f>IFERROR(tbl_ent_jun[[#This Row],[preço unitário]]*tbl_ent_jun[[#This Row],[Qtd]],"")</f>
        <v/>
      </c>
      <c r="F45" s="97"/>
      <c r="G45" s="97"/>
      <c r="H45" s="99" t="str">
        <f>IFERROR(VLOOKUP(tbl_vend_jun[[#This Row],[Produto]],produtos,5,0),"")</f>
        <v/>
      </c>
      <c r="I45" s="100" t="str">
        <f>IFERROR(tbl_vend_jun[[#This Row],[preço unitário]]*tbl_vend_jun[[#This Row],[Qtd]],"")</f>
        <v/>
      </c>
      <c r="M45" s="92"/>
    </row>
    <row r="46" spans="1:13" x14ac:dyDescent="0.3">
      <c r="A46" s="97"/>
      <c r="B46" s="98"/>
      <c r="C46" s="99" t="str">
        <f>IFERROR(VLOOKUP(tbl_ent_jun[[#This Row],[Produto]],produtos,3,0),"")</f>
        <v/>
      </c>
      <c r="D46" s="100" t="str">
        <f>IFERROR(tbl_ent_jun[[#This Row],[preço unitário]]*tbl_ent_jun[[#This Row],[Qtd]],"")</f>
        <v/>
      </c>
      <c r="F46" s="97"/>
      <c r="G46" s="97"/>
      <c r="H46" s="99" t="str">
        <f>IFERROR(VLOOKUP(tbl_vend_jun[[#This Row],[Produto]],produtos,5,0),"")</f>
        <v/>
      </c>
      <c r="I46" s="100" t="str">
        <f>IFERROR(tbl_vend_jun[[#This Row],[preço unitário]]*tbl_vend_jun[[#This Row],[Qtd]],"")</f>
        <v/>
      </c>
      <c r="M46" s="92"/>
    </row>
    <row r="47" spans="1:13" x14ac:dyDescent="0.3">
      <c r="A47" s="97"/>
      <c r="B47" s="98"/>
      <c r="C47" s="99" t="str">
        <f>IFERROR(VLOOKUP(tbl_ent_jun[[#This Row],[Produto]],produtos,3,0),"")</f>
        <v/>
      </c>
      <c r="D47" s="100" t="str">
        <f>IFERROR(tbl_ent_jun[[#This Row],[preço unitário]]*tbl_ent_jun[[#This Row],[Qtd]],"")</f>
        <v/>
      </c>
      <c r="F47" s="97"/>
      <c r="G47" s="97"/>
      <c r="H47" s="99" t="str">
        <f>IFERROR(VLOOKUP(tbl_vend_jun[[#This Row],[Produto]],produtos,5,0),"")</f>
        <v/>
      </c>
      <c r="I47" s="100" t="str">
        <f>IFERROR(tbl_vend_jun[[#This Row],[preço unitário]]*tbl_vend_jun[[#This Row],[Qtd]],"")</f>
        <v/>
      </c>
      <c r="M47" s="92"/>
    </row>
    <row r="48" spans="1:13" x14ac:dyDescent="0.3">
      <c r="A48" s="97"/>
      <c r="B48" s="98"/>
      <c r="C48" s="99" t="str">
        <f>IFERROR(VLOOKUP(tbl_ent_jun[[#This Row],[Produto]],produtos,3,0),"")</f>
        <v/>
      </c>
      <c r="D48" s="100" t="str">
        <f>IFERROR(tbl_ent_jun[[#This Row],[preço unitário]]*tbl_ent_jun[[#This Row],[Qtd]],"")</f>
        <v/>
      </c>
      <c r="F48" s="97"/>
      <c r="G48" s="97"/>
      <c r="H48" s="99" t="str">
        <f>IFERROR(VLOOKUP(tbl_vend_jun[[#This Row],[Produto]],produtos,5,0),"")</f>
        <v/>
      </c>
      <c r="I48" s="100" t="str">
        <f>IFERROR(tbl_vend_jun[[#This Row],[preço unitário]]*tbl_vend_jun[[#This Row],[Qtd]],"")</f>
        <v/>
      </c>
      <c r="M48" s="92"/>
    </row>
    <row r="49" spans="1:13" x14ac:dyDescent="0.3">
      <c r="A49" s="97"/>
      <c r="B49" s="98"/>
      <c r="C49" s="99" t="str">
        <f>IFERROR(VLOOKUP(tbl_ent_jun[[#This Row],[Produto]],produtos,3,0),"")</f>
        <v/>
      </c>
      <c r="D49" s="100" t="str">
        <f>IFERROR(tbl_ent_jun[[#This Row],[preço unitário]]*tbl_ent_jun[[#This Row],[Qtd]],"")</f>
        <v/>
      </c>
      <c r="F49" s="97"/>
      <c r="G49" s="97"/>
      <c r="H49" s="99" t="str">
        <f>IFERROR(VLOOKUP(tbl_vend_jun[[#This Row],[Produto]],produtos,5,0),"")</f>
        <v/>
      </c>
      <c r="I49" s="100" t="str">
        <f>IFERROR(tbl_vend_jun[[#This Row],[preço unitário]]*tbl_vend_jun[[#This Row],[Qtd]],"")</f>
        <v/>
      </c>
      <c r="M49" s="92"/>
    </row>
    <row r="50" spans="1:13" x14ac:dyDescent="0.3">
      <c r="A50" s="97"/>
      <c r="B50" s="98"/>
      <c r="C50" s="99" t="str">
        <f>IFERROR(VLOOKUP(tbl_ent_jun[[#This Row],[Produto]],produtos,3,0),"")</f>
        <v/>
      </c>
      <c r="D50" s="100" t="str">
        <f>IFERROR(tbl_ent_jun[[#This Row],[preço unitário]]*tbl_ent_jun[[#This Row],[Qtd]],"")</f>
        <v/>
      </c>
      <c r="F50" s="97"/>
      <c r="G50" s="97"/>
      <c r="H50" s="99" t="str">
        <f>IFERROR(VLOOKUP(tbl_vend_jun[[#This Row],[Produto]],produtos,5,0),"")</f>
        <v/>
      </c>
      <c r="I50" s="100" t="str">
        <f>IFERROR(tbl_vend_jun[[#This Row],[preço unitário]]*tbl_vend_jun[[#This Row],[Qtd]],"")</f>
        <v/>
      </c>
      <c r="M50" s="92"/>
    </row>
    <row r="51" spans="1:13" x14ac:dyDescent="0.3">
      <c r="A51" s="97"/>
      <c r="B51" s="98"/>
      <c r="C51" s="99" t="str">
        <f>IFERROR(VLOOKUP(tbl_ent_jun[[#This Row],[Produto]],produtos,3,0),"")</f>
        <v/>
      </c>
      <c r="D51" s="100" t="str">
        <f>IFERROR(tbl_ent_jun[[#This Row],[preço unitário]]*tbl_ent_jun[[#This Row],[Qtd]],"")</f>
        <v/>
      </c>
      <c r="F51" s="97"/>
      <c r="G51" s="97"/>
      <c r="H51" s="99" t="str">
        <f>IFERROR(VLOOKUP(tbl_vend_jun[[#This Row],[Produto]],produtos,5,0),"")</f>
        <v/>
      </c>
      <c r="I51" s="100" t="str">
        <f>IFERROR(tbl_vend_jun[[#This Row],[preço unitário]]*tbl_vend_jun[[#This Row],[Qtd]],"")</f>
        <v/>
      </c>
      <c r="M51" s="92"/>
    </row>
    <row r="52" spans="1:13" x14ac:dyDescent="0.3">
      <c r="A52" s="97"/>
      <c r="B52" s="98"/>
      <c r="C52" s="99" t="str">
        <f>IFERROR(VLOOKUP(tbl_ent_jun[[#This Row],[Produto]],produtos,3,0),"")</f>
        <v/>
      </c>
      <c r="D52" s="100" t="str">
        <f>IFERROR(tbl_ent_jun[[#This Row],[preço unitário]]*tbl_ent_jun[[#This Row],[Qtd]],"")</f>
        <v/>
      </c>
      <c r="F52" s="97"/>
      <c r="G52" s="97"/>
      <c r="H52" s="99" t="str">
        <f>IFERROR(VLOOKUP(tbl_vend_jun[[#This Row],[Produto]],produtos,5,0),"")</f>
        <v/>
      </c>
      <c r="I52" s="100" t="str">
        <f>IFERROR(tbl_vend_jun[[#This Row],[preço unitário]]*tbl_vend_jun[[#This Row],[Qtd]],"")</f>
        <v/>
      </c>
      <c r="M52" s="92"/>
    </row>
    <row r="53" spans="1:13" x14ac:dyDescent="0.3">
      <c r="A53" s="97"/>
      <c r="B53" s="98"/>
      <c r="C53" s="99" t="str">
        <f>IFERROR(VLOOKUP(tbl_ent_jun[[#This Row],[Produto]],produtos,3,0),"")</f>
        <v/>
      </c>
      <c r="D53" s="100" t="str">
        <f>IFERROR(tbl_ent_jun[[#This Row],[preço unitário]]*tbl_ent_jun[[#This Row],[Qtd]],"")</f>
        <v/>
      </c>
      <c r="F53" s="97"/>
      <c r="G53" s="97"/>
      <c r="H53" s="99" t="str">
        <f>IFERROR(VLOOKUP(tbl_vend_jun[[#This Row],[Produto]],produtos,5,0),"")</f>
        <v/>
      </c>
      <c r="I53" s="100" t="str">
        <f>IFERROR(tbl_vend_jun[[#This Row],[preço unitário]]*tbl_vend_jun[[#This Row],[Qtd]],"")</f>
        <v/>
      </c>
      <c r="M53" s="92"/>
    </row>
    <row r="54" spans="1:13" x14ac:dyDescent="0.3">
      <c r="A54" s="97"/>
      <c r="B54" s="98"/>
      <c r="C54" s="99" t="str">
        <f>IFERROR(VLOOKUP(tbl_ent_jun[[#This Row],[Produto]],produtos,3,0),"")</f>
        <v/>
      </c>
      <c r="D54" s="100" t="str">
        <f>IFERROR(tbl_ent_jun[[#This Row],[preço unitário]]*tbl_ent_jun[[#This Row],[Qtd]],"")</f>
        <v/>
      </c>
      <c r="F54" s="97"/>
      <c r="G54" s="97"/>
      <c r="H54" s="99" t="str">
        <f>IFERROR(VLOOKUP(tbl_vend_jun[[#This Row],[Produto]],produtos,5,0),"")</f>
        <v/>
      </c>
      <c r="I54" s="100" t="str">
        <f>IFERROR(tbl_vend_jun[[#This Row],[preço unitário]]*tbl_vend_jun[[#This Row],[Qtd]],"")</f>
        <v/>
      </c>
      <c r="M54" s="92"/>
    </row>
    <row r="55" spans="1:13" x14ac:dyDescent="0.3">
      <c r="A55" s="97"/>
      <c r="B55" s="98"/>
      <c r="C55" s="99" t="str">
        <f>IFERROR(VLOOKUP(tbl_ent_jun[[#This Row],[Produto]],produtos,3,0),"")</f>
        <v/>
      </c>
      <c r="D55" s="100" t="str">
        <f>IFERROR(tbl_ent_jun[[#This Row],[preço unitário]]*tbl_ent_jun[[#This Row],[Qtd]],"")</f>
        <v/>
      </c>
      <c r="F55" s="97"/>
      <c r="G55" s="97"/>
      <c r="H55" s="99" t="str">
        <f>IFERROR(VLOOKUP(tbl_vend_jun[[#This Row],[Produto]],produtos,5,0),"")</f>
        <v/>
      </c>
      <c r="I55" s="100" t="str">
        <f>IFERROR(tbl_vend_jun[[#This Row],[preço unitário]]*tbl_vend_jun[[#This Row],[Qtd]],"")</f>
        <v/>
      </c>
      <c r="M55" s="92"/>
    </row>
    <row r="56" spans="1:13" x14ac:dyDescent="0.3">
      <c r="A56" s="97"/>
      <c r="B56" s="98"/>
      <c r="C56" s="99" t="str">
        <f>IFERROR(VLOOKUP(tbl_ent_jun[[#This Row],[Produto]],produtos,3,0),"")</f>
        <v/>
      </c>
      <c r="D56" s="100" t="str">
        <f>IFERROR(tbl_ent_jun[[#This Row],[preço unitário]]*tbl_ent_jun[[#This Row],[Qtd]],"")</f>
        <v/>
      </c>
      <c r="F56" s="97"/>
      <c r="G56" s="97"/>
      <c r="H56" s="99" t="str">
        <f>IFERROR(VLOOKUP(tbl_vend_jun[[#This Row],[Produto]],produtos,5,0),"")</f>
        <v/>
      </c>
      <c r="I56" s="100" t="str">
        <f>IFERROR(tbl_vend_jun[[#This Row],[preço unitário]]*tbl_vend_jun[[#This Row],[Qtd]],"")</f>
        <v/>
      </c>
      <c r="M56" s="92"/>
    </row>
    <row r="57" spans="1:13" x14ac:dyDescent="0.3">
      <c r="A57" s="97"/>
      <c r="B57" s="98"/>
      <c r="C57" s="99" t="str">
        <f>IFERROR(VLOOKUP(tbl_ent_jun[[#This Row],[Produto]],produtos,3,0),"")</f>
        <v/>
      </c>
      <c r="D57" s="100" t="str">
        <f>IFERROR(tbl_ent_jun[[#This Row],[preço unitário]]*tbl_ent_jun[[#This Row],[Qtd]],"")</f>
        <v/>
      </c>
      <c r="F57" s="97"/>
      <c r="G57" s="97"/>
      <c r="H57" s="99" t="str">
        <f>IFERROR(VLOOKUP(tbl_vend_jun[[#This Row],[Produto]],produtos,5,0),"")</f>
        <v/>
      </c>
      <c r="I57" s="100" t="str">
        <f>IFERROR(tbl_vend_jun[[#This Row],[preço unitário]]*tbl_vend_jun[[#This Row],[Qtd]],"")</f>
        <v/>
      </c>
      <c r="M57" s="92"/>
    </row>
    <row r="58" spans="1:13" x14ac:dyDescent="0.3">
      <c r="A58" s="97"/>
      <c r="B58" s="98"/>
      <c r="C58" s="99" t="str">
        <f>IFERROR(VLOOKUP(tbl_ent_jun[[#This Row],[Produto]],produtos,3,0),"")</f>
        <v/>
      </c>
      <c r="D58" s="100" t="str">
        <f>IFERROR(tbl_ent_jun[[#This Row],[preço unitário]]*tbl_ent_jun[[#This Row],[Qtd]],"")</f>
        <v/>
      </c>
      <c r="F58" s="97"/>
      <c r="G58" s="97"/>
      <c r="H58" s="99" t="str">
        <f>IFERROR(VLOOKUP(tbl_vend_jun[[#This Row],[Produto]],produtos,5,0),"")</f>
        <v/>
      </c>
      <c r="I58" s="100" t="str">
        <f>IFERROR(tbl_vend_jun[[#This Row],[preço unitário]]*tbl_vend_jun[[#This Row],[Qtd]],"")</f>
        <v/>
      </c>
      <c r="M58" s="92"/>
    </row>
    <row r="59" spans="1:13" x14ac:dyDescent="0.3">
      <c r="A59" s="97"/>
      <c r="B59" s="98"/>
      <c r="C59" s="99" t="str">
        <f>IFERROR(VLOOKUP(tbl_ent_jun[[#This Row],[Produto]],produtos,3,0),"")</f>
        <v/>
      </c>
      <c r="D59" s="100" t="str">
        <f>IFERROR(tbl_ent_jun[[#This Row],[preço unitário]]*tbl_ent_jun[[#This Row],[Qtd]],"")</f>
        <v/>
      </c>
      <c r="F59" s="97"/>
      <c r="G59" s="97"/>
      <c r="H59" s="99" t="str">
        <f>IFERROR(VLOOKUP(tbl_vend_jun[[#This Row],[Produto]],produtos,5,0),"")</f>
        <v/>
      </c>
      <c r="I59" s="100" t="str">
        <f>IFERROR(tbl_vend_jun[[#This Row],[preço unitário]]*tbl_vend_jun[[#This Row],[Qtd]],"")</f>
        <v/>
      </c>
      <c r="M59" s="92"/>
    </row>
    <row r="60" spans="1:13" x14ac:dyDescent="0.3">
      <c r="A60" s="97"/>
      <c r="B60" s="98"/>
      <c r="C60" s="99" t="str">
        <f>IFERROR(VLOOKUP(tbl_ent_jun[[#This Row],[Produto]],produtos,3,0),"")</f>
        <v/>
      </c>
      <c r="D60" s="100" t="str">
        <f>IFERROR(tbl_ent_jun[[#This Row],[preço unitário]]*tbl_ent_jun[[#This Row],[Qtd]],"")</f>
        <v/>
      </c>
      <c r="F60" s="97"/>
      <c r="G60" s="97"/>
      <c r="H60" s="99" t="str">
        <f>IFERROR(VLOOKUP(tbl_vend_jun[[#This Row],[Produto]],produtos,5,0),"")</f>
        <v/>
      </c>
      <c r="I60" s="100" t="str">
        <f>IFERROR(tbl_vend_jun[[#This Row],[preço unitário]]*tbl_vend_jun[[#This Row],[Qtd]],"")</f>
        <v/>
      </c>
      <c r="M60" s="92"/>
    </row>
    <row r="61" spans="1:13" x14ac:dyDescent="0.3">
      <c r="A61" s="97"/>
      <c r="B61" s="98"/>
      <c r="C61" s="99" t="str">
        <f>IFERROR(VLOOKUP(tbl_ent_jun[[#This Row],[Produto]],produtos,3,0),"")</f>
        <v/>
      </c>
      <c r="D61" s="100" t="str">
        <f>IFERROR(tbl_ent_jun[[#This Row],[preço unitário]]*tbl_ent_jun[[#This Row],[Qtd]],"")</f>
        <v/>
      </c>
      <c r="F61" s="97"/>
      <c r="G61" s="97"/>
      <c r="H61" s="99" t="str">
        <f>IFERROR(VLOOKUP(tbl_vend_jun[[#This Row],[Produto]],produtos,5,0),"")</f>
        <v/>
      </c>
      <c r="I61" s="100" t="str">
        <f>IFERROR(tbl_vend_jun[[#This Row],[preço unitário]]*tbl_vend_jun[[#This Row],[Qtd]],"")</f>
        <v/>
      </c>
      <c r="M61" s="92"/>
    </row>
    <row r="62" spans="1:13" x14ac:dyDescent="0.3">
      <c r="A62" s="97"/>
      <c r="B62" s="98"/>
      <c r="C62" s="99" t="str">
        <f>IFERROR(VLOOKUP(tbl_ent_jun[[#This Row],[Produto]],produtos,3,0),"")</f>
        <v/>
      </c>
      <c r="D62" s="100" t="str">
        <f>IFERROR(tbl_ent_jun[[#This Row],[preço unitário]]*tbl_ent_jun[[#This Row],[Qtd]],"")</f>
        <v/>
      </c>
      <c r="F62" s="97"/>
      <c r="G62" s="97"/>
      <c r="H62" s="99" t="str">
        <f>IFERROR(VLOOKUP(tbl_vend_jun[[#This Row],[Produto]],produtos,5,0),"")</f>
        <v/>
      </c>
      <c r="I62" s="100" t="str">
        <f>IFERROR(tbl_vend_jun[[#This Row],[preço unitário]]*tbl_vend_jun[[#This Row],[Qtd]],"")</f>
        <v/>
      </c>
      <c r="M62" s="92"/>
    </row>
    <row r="63" spans="1:13" x14ac:dyDescent="0.3">
      <c r="A63" s="97"/>
      <c r="B63" s="98"/>
      <c r="C63" s="99" t="str">
        <f>IFERROR(VLOOKUP(tbl_ent_jun[[#This Row],[Produto]],produtos,3,0),"")</f>
        <v/>
      </c>
      <c r="D63" s="100" t="str">
        <f>IFERROR(tbl_ent_jun[[#This Row],[preço unitário]]*tbl_ent_jun[[#This Row],[Qtd]],"")</f>
        <v/>
      </c>
      <c r="F63" s="97"/>
      <c r="G63" s="97"/>
      <c r="H63" s="99" t="str">
        <f>IFERROR(VLOOKUP(tbl_vend_jun[[#This Row],[Produto]],produtos,5,0),"")</f>
        <v/>
      </c>
      <c r="I63" s="100" t="str">
        <f>IFERROR(tbl_vend_jun[[#This Row],[preço unitário]]*tbl_vend_jun[[#This Row],[Qtd]],"")</f>
        <v/>
      </c>
      <c r="M63" s="92"/>
    </row>
    <row r="64" spans="1:13" x14ac:dyDescent="0.3">
      <c r="A64" s="97"/>
      <c r="B64" s="98"/>
      <c r="C64" s="99" t="str">
        <f>IFERROR(VLOOKUP(tbl_ent_jun[[#This Row],[Produto]],produtos,3,0),"")</f>
        <v/>
      </c>
      <c r="D64" s="100" t="str">
        <f>IFERROR(tbl_ent_jun[[#This Row],[preço unitário]]*tbl_ent_jun[[#This Row],[Qtd]],"")</f>
        <v/>
      </c>
      <c r="F64" s="97"/>
      <c r="G64" s="97"/>
      <c r="H64" s="99" t="str">
        <f>IFERROR(VLOOKUP(tbl_vend_jun[[#This Row],[Produto]],produtos,5,0),"")</f>
        <v/>
      </c>
      <c r="I64" s="100" t="str">
        <f>IFERROR(tbl_vend_jun[[#This Row],[preço unitário]]*tbl_vend_jun[[#This Row],[Qtd]],"")</f>
        <v/>
      </c>
      <c r="M64" s="92"/>
    </row>
    <row r="65" spans="1:13" x14ac:dyDescent="0.3">
      <c r="A65" s="97"/>
      <c r="B65" s="98"/>
      <c r="C65" s="99" t="str">
        <f>IFERROR(VLOOKUP(tbl_ent_jun[[#This Row],[Produto]],produtos,3,0),"")</f>
        <v/>
      </c>
      <c r="D65" s="100" t="str">
        <f>IFERROR(tbl_ent_jun[[#This Row],[preço unitário]]*tbl_ent_jun[[#This Row],[Qtd]],"")</f>
        <v/>
      </c>
      <c r="F65" s="97"/>
      <c r="G65" s="97"/>
      <c r="H65" s="99" t="str">
        <f>IFERROR(VLOOKUP(tbl_vend_jun[[#This Row],[Produto]],produtos,5,0),"")</f>
        <v/>
      </c>
      <c r="I65" s="100" t="str">
        <f>IFERROR(tbl_vend_jun[[#This Row],[preço unitário]]*tbl_vend_jun[[#This Row],[Qtd]],"")</f>
        <v/>
      </c>
      <c r="M65" s="92"/>
    </row>
    <row r="66" spans="1:13" x14ac:dyDescent="0.3">
      <c r="A66" s="97"/>
      <c r="B66" s="98"/>
      <c r="C66" s="99" t="str">
        <f>IFERROR(VLOOKUP(tbl_ent_jun[[#This Row],[Produto]],produtos,3,0),"")</f>
        <v/>
      </c>
      <c r="D66" s="100" t="str">
        <f>IFERROR(tbl_ent_jun[[#This Row],[preço unitário]]*tbl_ent_jun[[#This Row],[Qtd]],"")</f>
        <v/>
      </c>
      <c r="F66" s="97"/>
      <c r="G66" s="97"/>
      <c r="H66" s="99" t="str">
        <f>IFERROR(VLOOKUP(tbl_vend_jun[[#This Row],[Produto]],produtos,5,0),"")</f>
        <v/>
      </c>
      <c r="I66" s="100" t="str">
        <f>IFERROR(tbl_vend_jun[[#This Row],[preço unitário]]*tbl_vend_jun[[#This Row],[Qtd]],"")</f>
        <v/>
      </c>
      <c r="M66" s="92"/>
    </row>
    <row r="67" spans="1:13" x14ac:dyDescent="0.3">
      <c r="A67" s="97"/>
      <c r="B67" s="98"/>
      <c r="C67" s="99" t="str">
        <f>IFERROR(VLOOKUP(tbl_ent_jun[[#This Row],[Produto]],produtos,3,0),"")</f>
        <v/>
      </c>
      <c r="D67" s="100" t="str">
        <f>IFERROR(tbl_ent_jun[[#This Row],[preço unitário]]*tbl_ent_jun[[#This Row],[Qtd]],"")</f>
        <v/>
      </c>
      <c r="F67" s="97"/>
      <c r="G67" s="97"/>
      <c r="H67" s="99" t="str">
        <f>IFERROR(VLOOKUP(tbl_vend_jun[[#This Row],[Produto]],produtos,5,0),"")</f>
        <v/>
      </c>
      <c r="I67" s="100" t="str">
        <f>IFERROR(tbl_vend_jun[[#This Row],[preço unitário]]*tbl_vend_jun[[#This Row],[Qtd]],"")</f>
        <v/>
      </c>
      <c r="M67" s="92"/>
    </row>
    <row r="68" spans="1:13" x14ac:dyDescent="0.3">
      <c r="A68" s="97"/>
      <c r="B68" s="98"/>
      <c r="C68" s="99" t="str">
        <f>IFERROR(VLOOKUP(tbl_ent_jun[[#This Row],[Produto]],produtos,3,0),"")</f>
        <v/>
      </c>
      <c r="D68" s="100" t="str">
        <f>IFERROR(tbl_ent_jun[[#This Row],[preço unitário]]*tbl_ent_jun[[#This Row],[Qtd]],"")</f>
        <v/>
      </c>
      <c r="F68" s="97"/>
      <c r="G68" s="97"/>
      <c r="H68" s="99" t="str">
        <f>IFERROR(VLOOKUP(tbl_vend_jun[[#This Row],[Produto]],produtos,5,0),"")</f>
        <v/>
      </c>
      <c r="I68" s="100" t="str">
        <f>IFERROR(tbl_vend_jun[[#This Row],[preço unitário]]*tbl_vend_jun[[#This Row],[Qtd]],"")</f>
        <v/>
      </c>
      <c r="M68" s="92"/>
    </row>
    <row r="69" spans="1:13" x14ac:dyDescent="0.3">
      <c r="A69" s="97"/>
      <c r="B69" s="98"/>
      <c r="C69" s="99" t="str">
        <f>IFERROR(VLOOKUP(tbl_ent_jun[[#This Row],[Produto]],produtos,3,0),"")</f>
        <v/>
      </c>
      <c r="D69" s="100" t="str">
        <f>IFERROR(tbl_ent_jun[[#This Row],[preço unitário]]*tbl_ent_jun[[#This Row],[Qtd]],"")</f>
        <v/>
      </c>
      <c r="F69" s="97"/>
      <c r="G69" s="97"/>
      <c r="H69" s="99" t="str">
        <f>IFERROR(VLOOKUP(tbl_vend_jun[[#This Row],[Produto]],produtos,5,0),"")</f>
        <v/>
      </c>
      <c r="I69" s="100" t="str">
        <f>IFERROR(tbl_vend_jun[[#This Row],[preço unitário]]*tbl_vend_jun[[#This Row],[Qtd]],"")</f>
        <v/>
      </c>
      <c r="M69" s="92"/>
    </row>
    <row r="70" spans="1:13" x14ac:dyDescent="0.3">
      <c r="A70" s="97"/>
      <c r="B70" s="98"/>
      <c r="C70" s="99" t="str">
        <f>IFERROR(VLOOKUP(tbl_ent_jun[[#This Row],[Produto]],produtos,3,0),"")</f>
        <v/>
      </c>
      <c r="D70" s="100" t="str">
        <f>IFERROR(tbl_ent_jun[[#This Row],[preço unitário]]*tbl_ent_jun[[#This Row],[Qtd]],"")</f>
        <v/>
      </c>
      <c r="F70" s="97"/>
      <c r="G70" s="97"/>
      <c r="H70" s="99" t="str">
        <f>IFERROR(VLOOKUP(tbl_vend_jun[[#This Row],[Produto]],produtos,5,0),"")</f>
        <v/>
      </c>
      <c r="I70" s="100" t="str">
        <f>IFERROR(tbl_vend_jun[[#This Row],[preço unitário]]*tbl_vend_jun[[#This Row],[Qtd]],"")</f>
        <v/>
      </c>
      <c r="M70" s="92"/>
    </row>
    <row r="71" spans="1:13" x14ac:dyDescent="0.3">
      <c r="A71" s="97"/>
      <c r="B71" s="98"/>
      <c r="C71" s="99" t="str">
        <f>IFERROR(VLOOKUP(tbl_ent_jun[[#This Row],[Produto]],produtos,3,0),"")</f>
        <v/>
      </c>
      <c r="D71" s="100" t="str">
        <f>IFERROR(tbl_ent_jun[[#This Row],[preço unitário]]*tbl_ent_jun[[#This Row],[Qtd]],"")</f>
        <v/>
      </c>
      <c r="F71" s="97"/>
      <c r="G71" s="97"/>
      <c r="H71" s="99" t="str">
        <f>IFERROR(VLOOKUP(tbl_vend_jun[[#This Row],[Produto]],produtos,5,0),"")</f>
        <v/>
      </c>
      <c r="I71" s="100" t="str">
        <f>IFERROR(tbl_vend_jun[[#This Row],[preço unitário]]*tbl_vend_jun[[#This Row],[Qtd]],"")</f>
        <v/>
      </c>
      <c r="M71" s="92"/>
    </row>
    <row r="72" spans="1:13" x14ac:dyDescent="0.3">
      <c r="A72" s="97"/>
      <c r="B72" s="98"/>
      <c r="C72" s="99" t="str">
        <f>IFERROR(VLOOKUP(tbl_ent_jun[[#This Row],[Produto]],produtos,3,0),"")</f>
        <v/>
      </c>
      <c r="D72" s="100" t="str">
        <f>IFERROR(tbl_ent_jun[[#This Row],[preço unitário]]*tbl_ent_jun[[#This Row],[Qtd]],"")</f>
        <v/>
      </c>
      <c r="F72" s="97"/>
      <c r="G72" s="97"/>
      <c r="H72" s="99" t="str">
        <f>IFERROR(VLOOKUP(tbl_vend_jun[[#This Row],[Produto]],produtos,5,0),"")</f>
        <v/>
      </c>
      <c r="I72" s="100" t="str">
        <f>IFERROR(tbl_vend_jun[[#This Row],[preço unitário]]*tbl_vend_jun[[#This Row],[Qtd]],"")</f>
        <v/>
      </c>
      <c r="M72" s="92"/>
    </row>
    <row r="73" spans="1:13" x14ac:dyDescent="0.3">
      <c r="A73" s="97"/>
      <c r="B73" s="98"/>
      <c r="C73" s="99" t="str">
        <f>IFERROR(VLOOKUP(tbl_ent_jun[[#This Row],[Produto]],produtos,3,0),"")</f>
        <v/>
      </c>
      <c r="D73" s="100" t="str">
        <f>IFERROR(tbl_ent_jun[[#This Row],[preço unitário]]*tbl_ent_jun[[#This Row],[Qtd]],"")</f>
        <v/>
      </c>
      <c r="F73" s="97"/>
      <c r="G73" s="97"/>
      <c r="H73" s="99" t="str">
        <f>IFERROR(VLOOKUP(tbl_vend_jun[[#This Row],[Produto]],produtos,5,0),"")</f>
        <v/>
      </c>
      <c r="I73" s="100" t="str">
        <f>IFERROR(tbl_vend_jun[[#This Row],[preço unitário]]*tbl_vend_jun[[#This Row],[Qtd]],"")</f>
        <v/>
      </c>
      <c r="M73" s="92"/>
    </row>
    <row r="74" spans="1:13" x14ac:dyDescent="0.3">
      <c r="A74" s="97"/>
      <c r="B74" s="98"/>
      <c r="C74" s="99" t="str">
        <f>IFERROR(VLOOKUP(tbl_ent_jun[[#This Row],[Produto]],produtos,3,0),"")</f>
        <v/>
      </c>
      <c r="D74" s="100" t="str">
        <f>IFERROR(tbl_ent_jun[[#This Row],[preço unitário]]*tbl_ent_jun[[#This Row],[Qtd]],"")</f>
        <v/>
      </c>
      <c r="F74" s="97"/>
      <c r="G74" s="97"/>
      <c r="H74" s="99" t="str">
        <f>IFERROR(VLOOKUP(tbl_vend_jun[[#This Row],[Produto]],produtos,5,0),"")</f>
        <v/>
      </c>
      <c r="I74" s="100" t="str">
        <f>IFERROR(tbl_vend_jun[[#This Row],[preço unitário]]*tbl_vend_jun[[#This Row],[Qtd]],"")</f>
        <v/>
      </c>
      <c r="M74" s="92"/>
    </row>
    <row r="75" spans="1:13" x14ac:dyDescent="0.3">
      <c r="A75" s="97"/>
      <c r="B75" s="98"/>
      <c r="C75" s="99" t="str">
        <f>IFERROR(VLOOKUP(tbl_ent_jun[[#This Row],[Produto]],produtos,3,0),"")</f>
        <v/>
      </c>
      <c r="D75" s="100" t="str">
        <f>IFERROR(tbl_ent_jun[[#This Row],[preço unitário]]*tbl_ent_jun[[#This Row],[Qtd]],"")</f>
        <v/>
      </c>
      <c r="F75" s="97"/>
      <c r="G75" s="97"/>
      <c r="H75" s="99" t="str">
        <f>IFERROR(VLOOKUP(tbl_vend_jun[[#This Row],[Produto]],produtos,5,0),"")</f>
        <v/>
      </c>
      <c r="I75" s="100" t="str">
        <f>IFERROR(tbl_vend_jun[[#This Row],[preço unitário]]*tbl_vend_jun[[#This Row],[Qtd]],"")</f>
        <v/>
      </c>
      <c r="M75" s="92"/>
    </row>
    <row r="76" spans="1:13" x14ac:dyDescent="0.3">
      <c r="A76" s="97"/>
      <c r="B76" s="98"/>
      <c r="C76" s="99" t="str">
        <f>IFERROR(VLOOKUP(tbl_ent_jun[[#This Row],[Produto]],produtos,3,0),"")</f>
        <v/>
      </c>
      <c r="D76" s="100" t="str">
        <f>IFERROR(tbl_ent_jun[[#This Row],[preço unitário]]*tbl_ent_jun[[#This Row],[Qtd]],"")</f>
        <v/>
      </c>
      <c r="F76" s="97"/>
      <c r="G76" s="97"/>
      <c r="H76" s="99" t="str">
        <f>IFERROR(VLOOKUP(tbl_vend_jun[[#This Row],[Produto]],produtos,5,0),"")</f>
        <v/>
      </c>
      <c r="I76" s="100" t="str">
        <f>IFERROR(tbl_vend_jun[[#This Row],[preço unitário]]*tbl_vend_jun[[#This Row],[Qtd]],"")</f>
        <v/>
      </c>
      <c r="M76" s="92"/>
    </row>
    <row r="77" spans="1:13" x14ac:dyDescent="0.3">
      <c r="A77" s="97"/>
      <c r="B77" s="98"/>
      <c r="C77" s="99" t="str">
        <f>IFERROR(VLOOKUP(tbl_ent_jun[[#This Row],[Produto]],produtos,3,0),"")</f>
        <v/>
      </c>
      <c r="D77" s="100" t="str">
        <f>IFERROR(tbl_ent_jun[[#This Row],[preço unitário]]*tbl_ent_jun[[#This Row],[Qtd]],"")</f>
        <v/>
      </c>
      <c r="F77" s="97"/>
      <c r="G77" s="97"/>
      <c r="H77" s="99" t="str">
        <f>IFERROR(VLOOKUP(tbl_vend_jun[[#This Row],[Produto]],produtos,5,0),"")</f>
        <v/>
      </c>
      <c r="I77" s="100" t="str">
        <f>IFERROR(tbl_vend_jun[[#This Row],[preço unitário]]*tbl_vend_jun[[#This Row],[Qtd]],"")</f>
        <v/>
      </c>
      <c r="M77" s="92"/>
    </row>
    <row r="78" spans="1:13" x14ac:dyDescent="0.3">
      <c r="A78" s="97"/>
      <c r="B78" s="98"/>
      <c r="C78" s="99" t="str">
        <f>IFERROR(VLOOKUP(tbl_ent_jun[[#This Row],[Produto]],produtos,3,0),"")</f>
        <v/>
      </c>
      <c r="D78" s="100" t="str">
        <f>IFERROR(tbl_ent_jun[[#This Row],[preço unitário]]*tbl_ent_jun[[#This Row],[Qtd]],"")</f>
        <v/>
      </c>
      <c r="F78" s="97"/>
      <c r="G78" s="97"/>
      <c r="H78" s="99" t="str">
        <f>IFERROR(VLOOKUP(tbl_vend_jun[[#This Row],[Produto]],produtos,5,0),"")</f>
        <v/>
      </c>
      <c r="I78" s="100" t="str">
        <f>IFERROR(tbl_vend_jun[[#This Row],[preço unitário]]*tbl_vend_jun[[#This Row],[Qtd]],"")</f>
        <v/>
      </c>
      <c r="M78" s="92"/>
    </row>
    <row r="79" spans="1:13" x14ac:dyDescent="0.3">
      <c r="A79" s="97"/>
      <c r="B79" s="98"/>
      <c r="C79" s="99" t="str">
        <f>IFERROR(VLOOKUP(tbl_ent_jun[[#This Row],[Produto]],produtos,3,0),"")</f>
        <v/>
      </c>
      <c r="D79" s="100" t="str">
        <f>IFERROR(tbl_ent_jun[[#This Row],[preço unitário]]*tbl_ent_jun[[#This Row],[Qtd]],"")</f>
        <v/>
      </c>
      <c r="F79" s="97"/>
      <c r="G79" s="97"/>
      <c r="H79" s="99" t="str">
        <f>IFERROR(VLOOKUP(tbl_vend_jun[[#This Row],[Produto]],produtos,5,0),"")</f>
        <v/>
      </c>
      <c r="I79" s="100" t="str">
        <f>IFERROR(tbl_vend_jun[[#This Row],[preço unitário]]*tbl_vend_jun[[#This Row],[Qtd]],"")</f>
        <v/>
      </c>
      <c r="M79" s="92"/>
    </row>
    <row r="80" spans="1:13" x14ac:dyDescent="0.3">
      <c r="A80" s="97"/>
      <c r="B80" s="98"/>
      <c r="C80" s="99" t="str">
        <f>IFERROR(VLOOKUP(tbl_ent_jun[[#This Row],[Produto]],produtos,3,0),"")</f>
        <v/>
      </c>
      <c r="D80" s="100" t="str">
        <f>IFERROR(tbl_ent_jun[[#This Row],[preço unitário]]*tbl_ent_jun[[#This Row],[Qtd]],"")</f>
        <v/>
      </c>
      <c r="F80" s="97"/>
      <c r="G80" s="97"/>
      <c r="H80" s="99" t="str">
        <f>IFERROR(VLOOKUP(tbl_vend_jun[[#This Row],[Produto]],produtos,5,0),"")</f>
        <v/>
      </c>
      <c r="I80" s="100" t="str">
        <f>IFERROR(tbl_vend_jun[[#This Row],[preço unitário]]*tbl_vend_jun[[#This Row],[Qtd]],"")</f>
        <v/>
      </c>
      <c r="M80" s="92"/>
    </row>
    <row r="81" spans="1:13" x14ac:dyDescent="0.3">
      <c r="A81" s="97"/>
      <c r="B81" s="98"/>
      <c r="C81" s="99" t="str">
        <f>IFERROR(VLOOKUP(tbl_ent_jun[[#This Row],[Produto]],produtos,3,0),"")</f>
        <v/>
      </c>
      <c r="D81" s="100" t="str">
        <f>IFERROR(tbl_ent_jun[[#This Row],[preço unitário]]*tbl_ent_jun[[#This Row],[Qtd]],"")</f>
        <v/>
      </c>
      <c r="F81" s="97"/>
      <c r="G81" s="97"/>
      <c r="H81" s="99" t="str">
        <f>IFERROR(VLOOKUP(tbl_vend_jun[[#This Row],[Produto]],produtos,5,0),"")</f>
        <v/>
      </c>
      <c r="I81" s="100" t="str">
        <f>IFERROR(tbl_vend_jun[[#This Row],[preço unitário]]*tbl_vend_jun[[#This Row],[Qtd]],"")</f>
        <v/>
      </c>
      <c r="M81" s="92"/>
    </row>
    <row r="82" spans="1:13" x14ac:dyDescent="0.3">
      <c r="A82" s="97"/>
      <c r="B82" s="98"/>
      <c r="C82" s="99" t="str">
        <f>IFERROR(VLOOKUP(tbl_ent_jun[[#This Row],[Produto]],produtos,3,0),"")</f>
        <v/>
      </c>
      <c r="D82" s="100" t="str">
        <f>IFERROR(tbl_ent_jun[[#This Row],[preço unitário]]*tbl_ent_jun[[#This Row],[Qtd]],"")</f>
        <v/>
      </c>
      <c r="F82" s="97"/>
      <c r="G82" s="97"/>
      <c r="H82" s="99" t="str">
        <f>IFERROR(VLOOKUP(tbl_vend_jun[[#This Row],[Produto]],produtos,5,0),"")</f>
        <v/>
      </c>
      <c r="I82" s="100" t="str">
        <f>IFERROR(tbl_vend_jun[[#This Row],[preço unitário]]*tbl_vend_jun[[#This Row],[Qtd]],"")</f>
        <v/>
      </c>
      <c r="M82" s="92"/>
    </row>
    <row r="83" spans="1:13" x14ac:dyDescent="0.3">
      <c r="A83" s="97"/>
      <c r="B83" s="98"/>
      <c r="C83" s="99" t="str">
        <f>IFERROR(VLOOKUP(tbl_ent_jun[[#This Row],[Produto]],produtos,3,0),"")</f>
        <v/>
      </c>
      <c r="D83" s="100" t="str">
        <f>IFERROR(tbl_ent_jun[[#This Row],[preço unitário]]*tbl_ent_jun[[#This Row],[Qtd]],"")</f>
        <v/>
      </c>
      <c r="F83" s="97"/>
      <c r="G83" s="97"/>
      <c r="H83" s="99" t="str">
        <f>IFERROR(VLOOKUP(tbl_vend_jun[[#This Row],[Produto]],produtos,5,0),"")</f>
        <v/>
      </c>
      <c r="I83" s="100" t="str">
        <f>IFERROR(tbl_vend_jun[[#This Row],[preço unitário]]*tbl_vend_jun[[#This Row],[Qtd]],"")</f>
        <v/>
      </c>
      <c r="M83" s="92"/>
    </row>
    <row r="84" spans="1:13" x14ac:dyDescent="0.3">
      <c r="A84" s="97"/>
      <c r="B84" s="98"/>
      <c r="C84" s="99" t="str">
        <f>IFERROR(VLOOKUP(tbl_ent_jun[[#This Row],[Produto]],produtos,3,0),"")</f>
        <v/>
      </c>
      <c r="D84" s="100" t="str">
        <f>IFERROR(tbl_ent_jun[[#This Row],[preço unitário]]*tbl_ent_jun[[#This Row],[Qtd]],"")</f>
        <v/>
      </c>
      <c r="F84" s="97"/>
      <c r="G84" s="97"/>
      <c r="H84" s="99" t="str">
        <f>IFERROR(VLOOKUP(tbl_vend_jun[[#This Row],[Produto]],produtos,5,0),"")</f>
        <v/>
      </c>
      <c r="I84" s="100" t="str">
        <f>IFERROR(tbl_vend_jun[[#This Row],[preço unitário]]*tbl_vend_jun[[#This Row],[Qtd]],"")</f>
        <v/>
      </c>
      <c r="M84" s="92"/>
    </row>
    <row r="85" spans="1:13" x14ac:dyDescent="0.3">
      <c r="A85" s="97"/>
      <c r="B85" s="98"/>
      <c r="C85" s="99" t="str">
        <f>IFERROR(VLOOKUP(tbl_ent_jun[[#This Row],[Produto]],produtos,3,0),"")</f>
        <v/>
      </c>
      <c r="D85" s="100" t="str">
        <f>IFERROR(tbl_ent_jun[[#This Row],[preço unitário]]*tbl_ent_jun[[#This Row],[Qtd]],"")</f>
        <v/>
      </c>
      <c r="F85" s="97"/>
      <c r="G85" s="97"/>
      <c r="H85" s="99" t="str">
        <f>IFERROR(VLOOKUP(tbl_vend_jun[[#This Row],[Produto]],produtos,5,0),"")</f>
        <v/>
      </c>
      <c r="I85" s="100" t="str">
        <f>IFERROR(tbl_vend_jun[[#This Row],[preço unitário]]*tbl_vend_jun[[#This Row],[Qtd]],"")</f>
        <v/>
      </c>
      <c r="M85" s="92"/>
    </row>
    <row r="86" spans="1:13" x14ac:dyDescent="0.3">
      <c r="A86" s="97"/>
      <c r="B86" s="98"/>
      <c r="C86" s="99" t="str">
        <f>IFERROR(VLOOKUP(tbl_ent_jun[[#This Row],[Produto]],produtos,3,0),"")</f>
        <v/>
      </c>
      <c r="D86" s="100" t="str">
        <f>IFERROR(tbl_ent_jun[[#This Row],[preço unitário]]*tbl_ent_jun[[#This Row],[Qtd]],"")</f>
        <v/>
      </c>
      <c r="F86" s="97"/>
      <c r="G86" s="97"/>
      <c r="H86" s="99" t="str">
        <f>IFERROR(VLOOKUP(tbl_vend_jun[[#This Row],[Produto]],produtos,5,0),"")</f>
        <v/>
      </c>
      <c r="I86" s="100" t="str">
        <f>IFERROR(tbl_vend_jun[[#This Row],[preço unitário]]*tbl_vend_jun[[#This Row],[Qtd]],"")</f>
        <v/>
      </c>
      <c r="M86" s="92"/>
    </row>
    <row r="87" spans="1:13" x14ac:dyDescent="0.3">
      <c r="A87" s="97"/>
      <c r="B87" s="98"/>
      <c r="C87" s="99" t="str">
        <f>IFERROR(VLOOKUP(tbl_ent_jun[[#This Row],[Produto]],produtos,3,0),"")</f>
        <v/>
      </c>
      <c r="D87" s="100" t="str">
        <f>IFERROR(tbl_ent_jun[[#This Row],[preço unitário]]*tbl_ent_jun[[#This Row],[Qtd]],"")</f>
        <v/>
      </c>
      <c r="F87" s="97"/>
      <c r="G87" s="97"/>
      <c r="H87" s="99" t="str">
        <f>IFERROR(VLOOKUP(tbl_vend_jun[[#This Row],[Produto]],produtos,5,0),"")</f>
        <v/>
      </c>
      <c r="I87" s="100" t="str">
        <f>IFERROR(tbl_vend_jun[[#This Row],[preço unitário]]*tbl_vend_jun[[#This Row],[Qtd]],"")</f>
        <v/>
      </c>
      <c r="M87" s="92"/>
    </row>
    <row r="88" spans="1:13" x14ac:dyDescent="0.3">
      <c r="A88" s="97"/>
      <c r="B88" s="98"/>
      <c r="C88" s="99" t="str">
        <f>IFERROR(VLOOKUP(tbl_ent_jun[[#This Row],[Produto]],produtos,3,0),"")</f>
        <v/>
      </c>
      <c r="D88" s="100" t="str">
        <f>IFERROR(tbl_ent_jun[[#This Row],[preço unitário]]*tbl_ent_jun[[#This Row],[Qtd]],"")</f>
        <v/>
      </c>
      <c r="F88" s="97"/>
      <c r="G88" s="97"/>
      <c r="H88" s="99" t="str">
        <f>IFERROR(VLOOKUP(tbl_vend_jun[[#This Row],[Produto]],produtos,5,0),"")</f>
        <v/>
      </c>
      <c r="I88" s="100" t="str">
        <f>IFERROR(tbl_vend_jun[[#This Row],[preço unitário]]*tbl_vend_jun[[#This Row],[Qtd]],"")</f>
        <v/>
      </c>
      <c r="M88" s="92"/>
    </row>
    <row r="89" spans="1:13" x14ac:dyDescent="0.3">
      <c r="A89" s="97"/>
      <c r="B89" s="98"/>
      <c r="C89" s="99" t="str">
        <f>IFERROR(VLOOKUP(tbl_ent_jun[[#This Row],[Produto]],produtos,3,0),"")</f>
        <v/>
      </c>
      <c r="D89" s="100" t="str">
        <f>IFERROR(tbl_ent_jun[[#This Row],[preço unitário]]*tbl_ent_jun[[#This Row],[Qtd]],"")</f>
        <v/>
      </c>
      <c r="F89" s="97"/>
      <c r="G89" s="97"/>
      <c r="H89" s="99" t="str">
        <f>IFERROR(VLOOKUP(tbl_vend_jun[[#This Row],[Produto]],produtos,5,0),"")</f>
        <v/>
      </c>
      <c r="I89" s="100" t="str">
        <f>IFERROR(tbl_vend_jun[[#This Row],[preço unitário]]*tbl_vend_jun[[#This Row],[Qtd]],"")</f>
        <v/>
      </c>
      <c r="M89" s="92"/>
    </row>
    <row r="90" spans="1:13" x14ac:dyDescent="0.3">
      <c r="A90" s="97"/>
      <c r="B90" s="98"/>
      <c r="C90" s="99" t="str">
        <f>IFERROR(VLOOKUP(tbl_ent_jun[[#This Row],[Produto]],produtos,3,0),"")</f>
        <v/>
      </c>
      <c r="D90" s="100" t="str">
        <f>IFERROR(tbl_ent_jun[[#This Row],[preço unitário]]*tbl_ent_jun[[#This Row],[Qtd]],"")</f>
        <v/>
      </c>
      <c r="F90" s="97"/>
      <c r="G90" s="97"/>
      <c r="H90" s="99" t="str">
        <f>IFERROR(VLOOKUP(tbl_vend_jun[[#This Row],[Produto]],produtos,5,0),"")</f>
        <v/>
      </c>
      <c r="I90" s="100" t="str">
        <f>IFERROR(tbl_vend_jun[[#This Row],[preço unitário]]*tbl_vend_jun[[#This Row],[Qtd]],"")</f>
        <v/>
      </c>
      <c r="M90" s="92"/>
    </row>
    <row r="91" spans="1:13" x14ac:dyDescent="0.3">
      <c r="A91" s="97"/>
      <c r="B91" s="98"/>
      <c r="C91" s="99" t="str">
        <f>IFERROR(VLOOKUP(tbl_ent_jun[[#This Row],[Produto]],produtos,3,0),"")</f>
        <v/>
      </c>
      <c r="D91" s="100" t="str">
        <f>IFERROR(tbl_ent_jun[[#This Row],[preço unitário]]*tbl_ent_jun[[#This Row],[Qtd]],"")</f>
        <v/>
      </c>
      <c r="F91" s="97"/>
      <c r="G91" s="97"/>
      <c r="H91" s="99" t="str">
        <f>IFERROR(VLOOKUP(tbl_vend_jun[[#This Row],[Produto]],produtos,5,0),"")</f>
        <v/>
      </c>
      <c r="I91" s="100" t="str">
        <f>IFERROR(tbl_vend_jun[[#This Row],[preço unitário]]*tbl_vend_jun[[#This Row],[Qtd]],"")</f>
        <v/>
      </c>
      <c r="M91" s="92"/>
    </row>
    <row r="92" spans="1:13" x14ac:dyDescent="0.3">
      <c r="A92" s="97"/>
      <c r="B92" s="98"/>
      <c r="C92" s="99" t="str">
        <f>IFERROR(VLOOKUP(tbl_ent_jun[[#This Row],[Produto]],produtos,3,0),"")</f>
        <v/>
      </c>
      <c r="D92" s="100" t="str">
        <f>IFERROR(tbl_ent_jun[[#This Row],[preço unitário]]*tbl_ent_jun[[#This Row],[Qtd]],"")</f>
        <v/>
      </c>
      <c r="F92" s="97"/>
      <c r="G92" s="97"/>
      <c r="H92" s="99" t="str">
        <f>IFERROR(VLOOKUP(tbl_vend_jun[[#This Row],[Produto]],produtos,5,0),"")</f>
        <v/>
      </c>
      <c r="I92" s="100" t="str">
        <f>IFERROR(tbl_vend_jun[[#This Row],[preço unitário]]*tbl_vend_jun[[#This Row],[Qtd]],"")</f>
        <v/>
      </c>
      <c r="M92" s="92"/>
    </row>
    <row r="93" spans="1:13" x14ac:dyDescent="0.3">
      <c r="A93" s="97"/>
      <c r="B93" s="98"/>
      <c r="C93" s="99" t="str">
        <f>IFERROR(VLOOKUP(tbl_ent_jun[[#This Row],[Produto]],produtos,3,0),"")</f>
        <v/>
      </c>
      <c r="D93" s="100" t="str">
        <f>IFERROR(tbl_ent_jun[[#This Row],[preço unitário]]*tbl_ent_jun[[#This Row],[Qtd]],"")</f>
        <v/>
      </c>
      <c r="F93" s="97"/>
      <c r="G93" s="97"/>
      <c r="H93" s="99" t="str">
        <f>IFERROR(VLOOKUP(tbl_vend_jun[[#This Row],[Produto]],produtos,5,0),"")</f>
        <v/>
      </c>
      <c r="I93" s="100" t="str">
        <f>IFERROR(tbl_vend_jun[[#This Row],[preço unitário]]*tbl_vend_jun[[#This Row],[Qtd]],"")</f>
        <v/>
      </c>
      <c r="M93" s="92"/>
    </row>
    <row r="94" spans="1:13" x14ac:dyDescent="0.3">
      <c r="A94" s="97"/>
      <c r="B94" s="98"/>
      <c r="C94" s="99" t="str">
        <f>IFERROR(VLOOKUP(tbl_ent_jun[[#This Row],[Produto]],produtos,3,0),"")</f>
        <v/>
      </c>
      <c r="D94" s="100" t="str">
        <f>IFERROR(tbl_ent_jun[[#This Row],[preço unitário]]*tbl_ent_jun[[#This Row],[Qtd]],"")</f>
        <v/>
      </c>
      <c r="F94" s="97"/>
      <c r="G94" s="97"/>
      <c r="H94" s="99" t="str">
        <f>IFERROR(VLOOKUP(tbl_vend_jun[[#This Row],[Produto]],produtos,5,0),"")</f>
        <v/>
      </c>
      <c r="I94" s="100" t="str">
        <f>IFERROR(tbl_vend_jun[[#This Row],[preço unitário]]*tbl_vend_jun[[#This Row],[Qtd]],"")</f>
        <v/>
      </c>
      <c r="M94" s="92"/>
    </row>
    <row r="95" spans="1:13" x14ac:dyDescent="0.3">
      <c r="A95" s="97"/>
      <c r="B95" s="98"/>
      <c r="C95" s="99" t="str">
        <f>IFERROR(VLOOKUP(tbl_ent_jun[[#This Row],[Produto]],produtos,3,0),"")</f>
        <v/>
      </c>
      <c r="D95" s="100" t="str">
        <f>IFERROR(tbl_ent_jun[[#This Row],[preço unitário]]*tbl_ent_jun[[#This Row],[Qtd]],"")</f>
        <v/>
      </c>
      <c r="F95" s="97"/>
      <c r="G95" s="97"/>
      <c r="H95" s="99" t="str">
        <f>IFERROR(VLOOKUP(tbl_vend_jun[[#This Row],[Produto]],produtos,5,0),"")</f>
        <v/>
      </c>
      <c r="I95" s="100" t="str">
        <f>IFERROR(tbl_vend_jun[[#This Row],[preço unitário]]*tbl_vend_jun[[#This Row],[Qtd]],"")</f>
        <v/>
      </c>
      <c r="M95" s="92"/>
    </row>
    <row r="96" spans="1:13" x14ac:dyDescent="0.3">
      <c r="A96" s="97"/>
      <c r="B96" s="98"/>
      <c r="C96" s="99" t="str">
        <f>IFERROR(VLOOKUP(tbl_ent_jun[[#This Row],[Produto]],produtos,3,0),"")</f>
        <v/>
      </c>
      <c r="D96" s="100" t="str">
        <f>IFERROR(tbl_ent_jun[[#This Row],[preço unitário]]*tbl_ent_jun[[#This Row],[Qtd]],"")</f>
        <v/>
      </c>
      <c r="F96" s="97"/>
      <c r="G96" s="97"/>
      <c r="H96" s="99" t="str">
        <f>IFERROR(VLOOKUP(tbl_vend_jun[[#This Row],[Produto]],produtos,5,0),"")</f>
        <v/>
      </c>
      <c r="I96" s="100" t="str">
        <f>IFERROR(tbl_vend_jun[[#This Row],[preço unitário]]*tbl_vend_jun[[#This Row],[Qtd]],"")</f>
        <v/>
      </c>
      <c r="M96" s="92"/>
    </row>
    <row r="97" spans="1:13" x14ac:dyDescent="0.3">
      <c r="A97" s="97"/>
      <c r="B97" s="98"/>
      <c r="C97" s="99" t="str">
        <f>IFERROR(VLOOKUP(tbl_ent_jun[[#This Row],[Produto]],produtos,3,0),"")</f>
        <v/>
      </c>
      <c r="D97" s="100" t="str">
        <f>IFERROR(tbl_ent_jun[[#This Row],[preço unitário]]*tbl_ent_jun[[#This Row],[Qtd]],"")</f>
        <v/>
      </c>
      <c r="F97" s="97"/>
      <c r="G97" s="97"/>
      <c r="H97" s="99" t="str">
        <f>IFERROR(VLOOKUP(tbl_vend_jun[[#This Row],[Produto]],produtos,5,0),"")</f>
        <v/>
      </c>
      <c r="I97" s="100" t="str">
        <f>IFERROR(tbl_vend_jun[[#This Row],[preço unitário]]*tbl_vend_jun[[#This Row],[Qtd]],"")</f>
        <v/>
      </c>
      <c r="M97" s="92"/>
    </row>
    <row r="98" spans="1:13" x14ac:dyDescent="0.3">
      <c r="A98" s="97"/>
      <c r="B98" s="98"/>
      <c r="C98" s="99" t="str">
        <f>IFERROR(VLOOKUP(tbl_ent_jun[[#This Row],[Produto]],produtos,3,0),"")</f>
        <v/>
      </c>
      <c r="D98" s="100" t="str">
        <f>IFERROR(tbl_ent_jun[[#This Row],[preço unitário]]*tbl_ent_jun[[#This Row],[Qtd]],"")</f>
        <v/>
      </c>
      <c r="F98" s="97"/>
      <c r="G98" s="97"/>
      <c r="H98" s="99" t="str">
        <f>IFERROR(VLOOKUP(tbl_vend_jun[[#This Row],[Produto]],produtos,5,0),"")</f>
        <v/>
      </c>
      <c r="I98" s="100" t="str">
        <f>IFERROR(tbl_vend_jun[[#This Row],[preço unitário]]*tbl_vend_jun[[#This Row],[Qtd]],"")</f>
        <v/>
      </c>
      <c r="M98" s="92"/>
    </row>
    <row r="99" spans="1:13" x14ac:dyDescent="0.3">
      <c r="A99" s="97"/>
      <c r="B99" s="98"/>
      <c r="C99" s="99" t="str">
        <f>IFERROR(VLOOKUP(tbl_ent_jun[[#This Row],[Produto]],produtos,3,0),"")</f>
        <v/>
      </c>
      <c r="D99" s="100" t="str">
        <f>IFERROR(tbl_ent_jun[[#This Row],[preço unitário]]*tbl_ent_jun[[#This Row],[Qtd]],"")</f>
        <v/>
      </c>
      <c r="F99" s="97"/>
      <c r="G99" s="97"/>
      <c r="H99" s="99" t="str">
        <f>IFERROR(VLOOKUP(tbl_vend_jun[[#This Row],[Produto]],produtos,5,0),"")</f>
        <v/>
      </c>
      <c r="I99" s="100" t="str">
        <f>IFERROR(tbl_vend_jun[[#This Row],[preço unitário]]*tbl_vend_jun[[#This Row],[Qtd]],"")</f>
        <v/>
      </c>
      <c r="M99" s="92"/>
    </row>
    <row r="100" spans="1:13" x14ac:dyDescent="0.3">
      <c r="A100" s="97"/>
      <c r="B100" s="98"/>
      <c r="C100" s="99" t="str">
        <f>IFERROR(VLOOKUP(tbl_ent_jun[[#This Row],[Produto]],produtos,3,0),"")</f>
        <v/>
      </c>
      <c r="D100" s="100" t="str">
        <f>IFERROR(tbl_ent_jun[[#This Row],[preço unitário]]*tbl_ent_jun[[#This Row],[Qtd]],"")</f>
        <v/>
      </c>
      <c r="F100" s="97"/>
      <c r="G100" s="97"/>
      <c r="H100" s="99" t="str">
        <f>IFERROR(VLOOKUP(tbl_vend_jun[[#This Row],[Produto]],produtos,5,0),"")</f>
        <v/>
      </c>
      <c r="I100" s="100" t="str">
        <f>IFERROR(tbl_vend_jun[[#This Row],[preço unitário]]*tbl_vend_jun[[#This Row],[Qtd]],"")</f>
        <v/>
      </c>
      <c r="M100" s="92"/>
    </row>
    <row r="101" spans="1:13" x14ac:dyDescent="0.3">
      <c r="A101" s="97"/>
      <c r="B101" s="98"/>
      <c r="C101" s="99" t="str">
        <f>IFERROR(VLOOKUP(tbl_ent_jun[[#This Row],[Produto]],produtos,3,0),"")</f>
        <v/>
      </c>
      <c r="D101" s="100" t="str">
        <f>IFERROR(tbl_ent_jun[[#This Row],[preço unitário]]*tbl_ent_jun[[#This Row],[Qtd]],"")</f>
        <v/>
      </c>
      <c r="F101" s="97"/>
      <c r="G101" s="97"/>
      <c r="H101" s="99" t="str">
        <f>IFERROR(VLOOKUP(tbl_vend_jun[[#This Row],[Produto]],produtos,5,0),"")</f>
        <v/>
      </c>
      <c r="I101" s="100" t="str">
        <f>IFERROR(tbl_vend_jun[[#This Row],[preço unitário]]*tbl_vend_jun[[#This Row],[Qtd]],"")</f>
        <v/>
      </c>
      <c r="M101" s="92"/>
    </row>
    <row r="102" spans="1:13" x14ac:dyDescent="0.3">
      <c r="A102" s="97"/>
      <c r="B102" s="98"/>
      <c r="C102" s="99" t="str">
        <f>IFERROR(VLOOKUP(tbl_ent_jun[[#This Row],[Produto]],produtos,3,0),"")</f>
        <v/>
      </c>
      <c r="D102" s="100" t="str">
        <f>IFERROR(tbl_ent_jun[[#This Row],[preço unitário]]*tbl_ent_jun[[#This Row],[Qtd]],"")</f>
        <v/>
      </c>
      <c r="F102" s="97"/>
      <c r="G102" s="97"/>
      <c r="H102" s="99" t="str">
        <f>IFERROR(VLOOKUP(tbl_vend_jun[[#This Row],[Produto]],produtos,5,0),"")</f>
        <v/>
      </c>
      <c r="I102" s="100" t="str">
        <f>IFERROR(tbl_vend_jun[[#This Row],[preço unitário]]*tbl_vend_jun[[#This Row],[Qtd]],"")</f>
        <v/>
      </c>
      <c r="M102" s="92"/>
    </row>
    <row r="103" spans="1:13" x14ac:dyDescent="0.3">
      <c r="A103" s="97"/>
      <c r="B103" s="98"/>
      <c r="C103" s="99" t="str">
        <f>IFERROR(VLOOKUP(tbl_ent_jun[[#This Row],[Produto]],produtos,3,0),"")</f>
        <v/>
      </c>
      <c r="D103" s="100" t="str">
        <f>IFERROR(tbl_ent_jun[[#This Row],[preço unitário]]*tbl_ent_jun[[#This Row],[Qtd]],"")</f>
        <v/>
      </c>
      <c r="F103" s="97"/>
      <c r="G103" s="97"/>
      <c r="H103" s="99" t="str">
        <f>IFERROR(VLOOKUP(tbl_vend_jun[[#This Row],[Produto]],produtos,5,0),"")</f>
        <v/>
      </c>
      <c r="I103" s="100" t="str">
        <f>IFERROR(tbl_vend_jun[[#This Row],[preço unitário]]*tbl_vend_jun[[#This Row],[Qtd]],"")</f>
        <v/>
      </c>
      <c r="M103" s="92"/>
    </row>
    <row r="104" spans="1:13" x14ac:dyDescent="0.3">
      <c r="A104" s="97"/>
      <c r="B104" s="98"/>
      <c r="C104" s="99" t="str">
        <f>IFERROR(VLOOKUP(tbl_ent_jun[[#This Row],[Produto]],produtos,3,0),"")</f>
        <v/>
      </c>
      <c r="D104" s="100" t="str">
        <f>IFERROR(tbl_ent_jun[[#This Row],[preço unitário]]*tbl_ent_jun[[#This Row],[Qtd]],"")</f>
        <v/>
      </c>
      <c r="F104" s="97"/>
      <c r="G104" s="97"/>
      <c r="H104" s="99" t="str">
        <f>IFERROR(VLOOKUP(tbl_vend_jun[[#This Row],[Produto]],produtos,5,0),"")</f>
        <v/>
      </c>
      <c r="I104" s="100" t="str">
        <f>IFERROR(tbl_vend_jun[[#This Row],[preço unitário]]*tbl_vend_jun[[#This Row],[Qtd]],"")</f>
        <v/>
      </c>
      <c r="M104" s="92"/>
    </row>
    <row r="105" spans="1:13" x14ac:dyDescent="0.3">
      <c r="A105" s="97"/>
      <c r="B105" s="98"/>
      <c r="C105" s="99" t="str">
        <f>IFERROR(VLOOKUP(tbl_ent_jun[[#This Row],[Produto]],produtos,3,0),"")</f>
        <v/>
      </c>
      <c r="D105" s="100" t="str">
        <f>IFERROR(tbl_ent_jun[[#This Row],[preço unitário]]*tbl_ent_jun[[#This Row],[Qtd]],"")</f>
        <v/>
      </c>
      <c r="F105" s="97"/>
      <c r="G105" s="97"/>
      <c r="H105" s="99" t="str">
        <f>IFERROR(VLOOKUP(tbl_vend_jun[[#This Row],[Produto]],produtos,5,0),"")</f>
        <v/>
      </c>
      <c r="I105" s="100" t="str">
        <f>IFERROR(tbl_vend_jun[[#This Row],[preço unitário]]*tbl_vend_jun[[#This Row],[Qtd]],"")</f>
        <v/>
      </c>
      <c r="M105" s="92"/>
    </row>
    <row r="106" spans="1:13" x14ac:dyDescent="0.3">
      <c r="A106" s="97"/>
      <c r="B106" s="98"/>
      <c r="C106" s="99" t="str">
        <f>IFERROR(VLOOKUP(tbl_ent_jun[[#This Row],[Produto]],produtos,3,0),"")</f>
        <v/>
      </c>
      <c r="D106" s="100" t="str">
        <f>IFERROR(tbl_ent_jun[[#This Row],[preço unitário]]*tbl_ent_jun[[#This Row],[Qtd]],"")</f>
        <v/>
      </c>
      <c r="F106" s="97"/>
      <c r="G106" s="97"/>
      <c r="H106" s="99" t="str">
        <f>IFERROR(VLOOKUP(tbl_vend_jun[[#This Row],[Produto]],produtos,5,0),"")</f>
        <v/>
      </c>
      <c r="I106" s="100" t="str">
        <f>IFERROR(tbl_vend_jun[[#This Row],[preço unitário]]*tbl_vend_jun[[#This Row],[Qtd]],"")</f>
        <v/>
      </c>
      <c r="M106" s="92"/>
    </row>
    <row r="107" spans="1:13" x14ac:dyDescent="0.3">
      <c r="A107" s="97"/>
      <c r="B107" s="98"/>
      <c r="C107" s="99" t="str">
        <f>IFERROR(VLOOKUP(tbl_ent_jun[[#This Row],[Produto]],produtos,3,0),"")</f>
        <v/>
      </c>
      <c r="D107" s="100" t="str">
        <f>IFERROR(tbl_ent_jun[[#This Row],[preço unitário]]*tbl_ent_jun[[#This Row],[Qtd]],"")</f>
        <v/>
      </c>
      <c r="F107" s="97"/>
      <c r="G107" s="97"/>
      <c r="H107" s="99" t="str">
        <f>IFERROR(VLOOKUP(tbl_vend_jun[[#This Row],[Produto]],produtos,5,0),"")</f>
        <v/>
      </c>
      <c r="I107" s="100" t="str">
        <f>IFERROR(tbl_vend_jun[[#This Row],[preço unitário]]*tbl_vend_jun[[#This Row],[Qtd]],"")</f>
        <v/>
      </c>
      <c r="M107" s="92"/>
    </row>
    <row r="108" spans="1:13" x14ac:dyDescent="0.3">
      <c r="A108" s="97"/>
      <c r="B108" s="98"/>
      <c r="C108" s="99" t="str">
        <f>IFERROR(VLOOKUP(tbl_ent_jun[[#This Row],[Produto]],produtos,3,0),"")</f>
        <v/>
      </c>
      <c r="D108" s="100" t="str">
        <f>IFERROR(tbl_ent_jun[[#This Row],[preço unitário]]*tbl_ent_jun[[#This Row],[Qtd]],"")</f>
        <v/>
      </c>
      <c r="F108" s="97"/>
      <c r="G108" s="97"/>
      <c r="H108" s="99" t="str">
        <f>IFERROR(VLOOKUP(tbl_vend_jun[[#This Row],[Produto]],produtos,5,0),"")</f>
        <v/>
      </c>
      <c r="I108" s="100" t="str">
        <f>IFERROR(tbl_vend_jun[[#This Row],[preço unitário]]*tbl_vend_jun[[#This Row],[Qtd]],"")</f>
        <v/>
      </c>
      <c r="M108" s="92"/>
    </row>
    <row r="109" spans="1:13" x14ac:dyDescent="0.3">
      <c r="A109" s="97"/>
      <c r="B109" s="98"/>
      <c r="C109" s="99" t="str">
        <f>IFERROR(VLOOKUP(tbl_ent_jun[[#This Row],[Produto]],produtos,3,0),"")</f>
        <v/>
      </c>
      <c r="D109" s="100" t="str">
        <f>IFERROR(tbl_ent_jun[[#This Row],[preço unitário]]*tbl_ent_jun[[#This Row],[Qtd]],"")</f>
        <v/>
      </c>
      <c r="F109" s="97"/>
      <c r="G109" s="97"/>
      <c r="H109" s="99" t="str">
        <f>IFERROR(VLOOKUP(tbl_vend_jun[[#This Row],[Produto]],produtos,5,0),"")</f>
        <v/>
      </c>
      <c r="I109" s="100" t="str">
        <f>IFERROR(tbl_vend_jun[[#This Row],[preço unitário]]*tbl_vend_jun[[#This Row],[Qtd]],"")</f>
        <v/>
      </c>
      <c r="M109" s="92"/>
    </row>
    <row r="110" spans="1:13" x14ac:dyDescent="0.3">
      <c r="A110" s="97"/>
      <c r="B110" s="98"/>
      <c r="C110" s="99" t="str">
        <f>IFERROR(VLOOKUP(tbl_ent_jun[[#This Row],[Produto]],produtos,3,0),"")</f>
        <v/>
      </c>
      <c r="D110" s="100" t="str">
        <f>IFERROR(tbl_ent_jun[[#This Row],[preço unitário]]*tbl_ent_jun[[#This Row],[Qtd]],"")</f>
        <v/>
      </c>
      <c r="F110" s="97"/>
      <c r="G110" s="97"/>
      <c r="H110" s="99" t="str">
        <f>IFERROR(VLOOKUP(tbl_vend_jun[[#This Row],[Produto]],produtos,5,0),"")</f>
        <v/>
      </c>
      <c r="I110" s="100" t="str">
        <f>IFERROR(tbl_vend_jun[[#This Row],[preço unitário]]*tbl_vend_jun[[#This Row],[Qtd]],"")</f>
        <v/>
      </c>
      <c r="M110" s="92"/>
    </row>
    <row r="111" spans="1:13" x14ac:dyDescent="0.3">
      <c r="A111" s="97"/>
      <c r="B111" s="98"/>
      <c r="C111" s="99" t="str">
        <f>IFERROR(VLOOKUP(tbl_ent_jun[[#This Row],[Produto]],produtos,3,0),"")</f>
        <v/>
      </c>
      <c r="D111" s="100" t="str">
        <f>IFERROR(tbl_ent_jun[[#This Row],[preço unitário]]*tbl_ent_jun[[#This Row],[Qtd]],"")</f>
        <v/>
      </c>
      <c r="F111" s="97"/>
      <c r="G111" s="97"/>
      <c r="H111" s="99" t="str">
        <f>IFERROR(VLOOKUP(tbl_vend_jun[[#This Row],[Produto]],produtos,5,0),"")</f>
        <v/>
      </c>
      <c r="I111" s="100" t="str">
        <f>IFERROR(tbl_vend_jun[[#This Row],[preço unitário]]*tbl_vend_jun[[#This Row],[Qtd]],"")</f>
        <v/>
      </c>
      <c r="M111" s="92"/>
    </row>
    <row r="112" spans="1:13" x14ac:dyDescent="0.3">
      <c r="A112" s="97"/>
      <c r="B112" s="98"/>
      <c r="C112" s="99" t="str">
        <f>IFERROR(VLOOKUP(tbl_ent_jun[[#This Row],[Produto]],produtos,3,0),"")</f>
        <v/>
      </c>
      <c r="D112" s="100" t="str">
        <f>IFERROR(tbl_ent_jun[[#This Row],[preço unitário]]*tbl_ent_jun[[#This Row],[Qtd]],"")</f>
        <v/>
      </c>
      <c r="F112" s="97"/>
      <c r="G112" s="97"/>
      <c r="H112" s="99" t="str">
        <f>IFERROR(VLOOKUP(tbl_vend_jun[[#This Row],[Produto]],produtos,5,0),"")</f>
        <v/>
      </c>
      <c r="I112" s="100" t="str">
        <f>IFERROR(tbl_vend_jun[[#This Row],[preço unitário]]*tbl_vend_jun[[#This Row],[Qtd]],"")</f>
        <v/>
      </c>
      <c r="M112" s="92"/>
    </row>
    <row r="113" spans="1:13" x14ac:dyDescent="0.3">
      <c r="A113" s="97"/>
      <c r="B113" s="98"/>
      <c r="C113" s="99" t="str">
        <f>IFERROR(VLOOKUP(tbl_ent_jun[[#This Row],[Produto]],produtos,3,0),"")</f>
        <v/>
      </c>
      <c r="D113" s="100" t="str">
        <f>IFERROR(tbl_ent_jun[[#This Row],[preço unitário]]*tbl_ent_jun[[#This Row],[Qtd]],"")</f>
        <v/>
      </c>
      <c r="F113" s="97"/>
      <c r="G113" s="97"/>
      <c r="H113" s="99" t="str">
        <f>IFERROR(VLOOKUP(tbl_vend_jun[[#This Row],[Produto]],produtos,5,0),"")</f>
        <v/>
      </c>
      <c r="I113" s="100" t="str">
        <f>IFERROR(tbl_vend_jun[[#This Row],[preço unitário]]*tbl_vend_jun[[#This Row],[Qtd]],"")</f>
        <v/>
      </c>
      <c r="M113" s="92"/>
    </row>
    <row r="114" spans="1:13" x14ac:dyDescent="0.3">
      <c r="A114" s="97"/>
      <c r="B114" s="98"/>
      <c r="C114" s="99" t="str">
        <f>IFERROR(VLOOKUP(tbl_ent_jun[[#This Row],[Produto]],produtos,3,0),"")</f>
        <v/>
      </c>
      <c r="D114" s="100" t="str">
        <f>IFERROR(tbl_ent_jun[[#This Row],[preço unitário]]*tbl_ent_jun[[#This Row],[Qtd]],"")</f>
        <v/>
      </c>
      <c r="F114" s="97"/>
      <c r="G114" s="97"/>
      <c r="H114" s="99" t="str">
        <f>IFERROR(VLOOKUP(tbl_vend_jun[[#This Row],[Produto]],produtos,5,0),"")</f>
        <v/>
      </c>
      <c r="I114" s="100" t="str">
        <f>IFERROR(tbl_vend_jun[[#This Row],[preço unitário]]*tbl_vend_jun[[#This Row],[Qtd]],"")</f>
        <v/>
      </c>
      <c r="M114" s="92"/>
    </row>
    <row r="115" spans="1:13" x14ac:dyDescent="0.3">
      <c r="A115" s="97"/>
      <c r="B115" s="98"/>
      <c r="C115" s="99" t="str">
        <f>IFERROR(VLOOKUP(tbl_ent_jun[[#This Row],[Produto]],produtos,3,0),"")</f>
        <v/>
      </c>
      <c r="D115" s="100" t="str">
        <f>IFERROR(tbl_ent_jun[[#This Row],[preço unitário]]*tbl_ent_jun[[#This Row],[Qtd]],"")</f>
        <v/>
      </c>
      <c r="F115" s="97"/>
      <c r="G115" s="97"/>
      <c r="H115" s="99" t="str">
        <f>IFERROR(VLOOKUP(tbl_vend_jun[[#This Row],[Produto]],produtos,5,0),"")</f>
        <v/>
      </c>
      <c r="I115" s="100" t="str">
        <f>IFERROR(tbl_vend_jun[[#This Row],[preço unitário]]*tbl_vend_jun[[#This Row],[Qtd]],"")</f>
        <v/>
      </c>
      <c r="M115" s="92"/>
    </row>
    <row r="116" spans="1:13" x14ac:dyDescent="0.3">
      <c r="A116" s="97"/>
      <c r="B116" s="98"/>
      <c r="C116" s="99" t="str">
        <f>IFERROR(VLOOKUP(tbl_ent_jun[[#This Row],[Produto]],produtos,3,0),"")</f>
        <v/>
      </c>
      <c r="D116" s="100" t="str">
        <f>IFERROR(tbl_ent_jun[[#This Row],[preço unitário]]*tbl_ent_jun[[#This Row],[Qtd]],"")</f>
        <v/>
      </c>
      <c r="F116" s="97"/>
      <c r="G116" s="97"/>
      <c r="H116" s="99" t="str">
        <f>IFERROR(VLOOKUP(tbl_vend_jun[[#This Row],[Produto]],produtos,5,0),"")</f>
        <v/>
      </c>
      <c r="I116" s="100" t="str">
        <f>IFERROR(tbl_vend_jun[[#This Row],[preço unitário]]*tbl_vend_jun[[#This Row],[Qtd]],"")</f>
        <v/>
      </c>
      <c r="M116" s="92"/>
    </row>
    <row r="117" spans="1:13" x14ac:dyDescent="0.3">
      <c r="A117" s="97"/>
      <c r="B117" s="98"/>
      <c r="C117" s="99" t="str">
        <f>IFERROR(VLOOKUP(tbl_ent_jun[[#This Row],[Produto]],produtos,3,0),"")</f>
        <v/>
      </c>
      <c r="D117" s="100" t="str">
        <f>IFERROR(tbl_ent_jun[[#This Row],[preço unitário]]*tbl_ent_jun[[#This Row],[Qtd]],"")</f>
        <v/>
      </c>
      <c r="F117" s="97"/>
      <c r="G117" s="97"/>
      <c r="H117" s="99" t="str">
        <f>IFERROR(VLOOKUP(tbl_vend_jun[[#This Row],[Produto]],produtos,5,0),"")</f>
        <v/>
      </c>
      <c r="I117" s="100" t="str">
        <f>IFERROR(tbl_vend_jun[[#This Row],[preço unitário]]*tbl_vend_jun[[#This Row],[Qtd]],"")</f>
        <v/>
      </c>
      <c r="M117" s="92"/>
    </row>
    <row r="118" spans="1:13" x14ac:dyDescent="0.3">
      <c r="A118" s="97"/>
      <c r="B118" s="98"/>
      <c r="C118" s="99" t="str">
        <f>IFERROR(VLOOKUP(tbl_ent_jun[[#This Row],[Produto]],produtos,3,0),"")</f>
        <v/>
      </c>
      <c r="D118" s="100" t="str">
        <f>IFERROR(tbl_ent_jun[[#This Row],[preço unitário]]*tbl_ent_jun[[#This Row],[Qtd]],"")</f>
        <v/>
      </c>
      <c r="F118" s="97"/>
      <c r="G118" s="97"/>
      <c r="H118" s="99" t="str">
        <f>IFERROR(VLOOKUP(tbl_vend_jun[[#This Row],[Produto]],produtos,5,0),"")</f>
        <v/>
      </c>
      <c r="I118" s="100" t="str">
        <f>IFERROR(tbl_vend_jun[[#This Row],[preço unitário]]*tbl_vend_jun[[#This Row],[Qtd]],"")</f>
        <v/>
      </c>
      <c r="M118" s="92"/>
    </row>
    <row r="119" spans="1:13" x14ac:dyDescent="0.3">
      <c r="A119" s="97"/>
      <c r="B119" s="98"/>
      <c r="C119" s="99" t="str">
        <f>IFERROR(VLOOKUP(tbl_ent_jun[[#This Row],[Produto]],produtos,3,0),"")</f>
        <v/>
      </c>
      <c r="D119" s="100" t="str">
        <f>IFERROR(tbl_ent_jun[[#This Row],[preço unitário]]*tbl_ent_jun[[#This Row],[Qtd]],"")</f>
        <v/>
      </c>
      <c r="F119" s="97"/>
      <c r="G119" s="97"/>
      <c r="H119" s="99" t="str">
        <f>IFERROR(VLOOKUP(tbl_vend_jun[[#This Row],[Produto]],produtos,5,0),"")</f>
        <v/>
      </c>
      <c r="I119" s="100" t="str">
        <f>IFERROR(tbl_vend_jun[[#This Row],[preço unitário]]*tbl_vend_jun[[#This Row],[Qtd]],"")</f>
        <v/>
      </c>
      <c r="M119" s="92"/>
    </row>
    <row r="120" spans="1:13" x14ac:dyDescent="0.3">
      <c r="A120" s="97"/>
      <c r="B120" s="98"/>
      <c r="C120" s="99" t="str">
        <f>IFERROR(VLOOKUP(tbl_ent_jun[[#This Row],[Produto]],produtos,3,0),"")</f>
        <v/>
      </c>
      <c r="D120" s="100" t="str">
        <f>IFERROR(tbl_ent_jun[[#This Row],[preço unitário]]*tbl_ent_jun[[#This Row],[Qtd]],"")</f>
        <v/>
      </c>
      <c r="F120" s="97"/>
      <c r="G120" s="97"/>
      <c r="H120" s="99" t="str">
        <f>IFERROR(VLOOKUP(tbl_vend_jun[[#This Row],[Produto]],produtos,5,0),"")</f>
        <v/>
      </c>
      <c r="I120" s="100" t="str">
        <f>IFERROR(tbl_vend_jun[[#This Row],[preço unitário]]*tbl_vend_jun[[#This Row],[Qtd]],"")</f>
        <v/>
      </c>
      <c r="M120" s="92"/>
    </row>
    <row r="121" spans="1:13" x14ac:dyDescent="0.3">
      <c r="A121" s="97"/>
      <c r="B121" s="98"/>
      <c r="C121" s="99" t="str">
        <f>IFERROR(VLOOKUP(tbl_ent_jun[[#This Row],[Produto]],produtos,3,0),"")</f>
        <v/>
      </c>
      <c r="D121" s="100" t="str">
        <f>IFERROR(tbl_ent_jun[[#This Row],[preço unitário]]*tbl_ent_jun[[#This Row],[Qtd]],"")</f>
        <v/>
      </c>
      <c r="F121" s="97"/>
      <c r="G121" s="97"/>
      <c r="H121" s="99" t="str">
        <f>IFERROR(VLOOKUP(tbl_vend_jun[[#This Row],[Produto]],produtos,5,0),"")</f>
        <v/>
      </c>
      <c r="I121" s="100" t="str">
        <f>IFERROR(tbl_vend_jun[[#This Row],[preço unitário]]*tbl_vend_jun[[#This Row],[Qtd]],"")</f>
        <v/>
      </c>
      <c r="M121" s="92"/>
    </row>
    <row r="122" spans="1:13" x14ac:dyDescent="0.3">
      <c r="A122" s="97"/>
      <c r="B122" s="98"/>
      <c r="C122" s="99" t="str">
        <f>IFERROR(VLOOKUP(tbl_ent_jun[[#This Row],[Produto]],produtos,3,0),"")</f>
        <v/>
      </c>
      <c r="D122" s="100" t="str">
        <f>IFERROR(tbl_ent_jun[[#This Row],[preço unitário]]*tbl_ent_jun[[#This Row],[Qtd]],"")</f>
        <v/>
      </c>
      <c r="F122" s="97"/>
      <c r="G122" s="97"/>
      <c r="H122" s="99" t="str">
        <f>IFERROR(VLOOKUP(tbl_vend_jun[[#This Row],[Produto]],produtos,5,0),"")</f>
        <v/>
      </c>
      <c r="I122" s="100" t="str">
        <f>IFERROR(tbl_vend_jun[[#This Row],[preço unitário]]*tbl_vend_jun[[#This Row],[Qtd]],"")</f>
        <v/>
      </c>
      <c r="M122" s="92"/>
    </row>
    <row r="123" spans="1:13" x14ac:dyDescent="0.3">
      <c r="A123" s="97"/>
      <c r="B123" s="98"/>
      <c r="C123" s="99" t="str">
        <f>IFERROR(VLOOKUP(tbl_ent_jun[[#This Row],[Produto]],produtos,3,0),"")</f>
        <v/>
      </c>
      <c r="D123" s="100" t="str">
        <f>IFERROR(tbl_ent_jun[[#This Row],[preço unitário]]*tbl_ent_jun[[#This Row],[Qtd]],"")</f>
        <v/>
      </c>
      <c r="F123" s="97"/>
      <c r="G123" s="97"/>
      <c r="H123" s="99" t="str">
        <f>IFERROR(VLOOKUP(tbl_vend_jun[[#This Row],[Produto]],produtos,5,0),"")</f>
        <v/>
      </c>
      <c r="I123" s="100" t="str">
        <f>IFERROR(tbl_vend_jun[[#This Row],[preço unitário]]*tbl_vend_jun[[#This Row],[Qtd]],"")</f>
        <v/>
      </c>
      <c r="M123" s="92"/>
    </row>
    <row r="124" spans="1:13" x14ac:dyDescent="0.3">
      <c r="A124" s="97"/>
      <c r="B124" s="98"/>
      <c r="C124" s="99" t="str">
        <f>IFERROR(VLOOKUP(tbl_ent_jun[[#This Row],[Produto]],produtos,3,0),"")</f>
        <v/>
      </c>
      <c r="D124" s="100" t="str">
        <f>IFERROR(tbl_ent_jun[[#This Row],[preço unitário]]*tbl_ent_jun[[#This Row],[Qtd]],"")</f>
        <v/>
      </c>
      <c r="F124" s="97"/>
      <c r="G124" s="97"/>
      <c r="H124" s="99" t="str">
        <f>IFERROR(VLOOKUP(tbl_vend_jun[[#This Row],[Produto]],produtos,5,0),"")</f>
        <v/>
      </c>
      <c r="I124" s="100" t="str">
        <f>IFERROR(tbl_vend_jun[[#This Row],[preço unitário]]*tbl_vend_jun[[#This Row],[Qtd]],"")</f>
        <v/>
      </c>
      <c r="M124" s="92"/>
    </row>
    <row r="125" spans="1:13" x14ac:dyDescent="0.3">
      <c r="A125" s="97"/>
      <c r="B125" s="98"/>
      <c r="C125" s="99" t="str">
        <f>IFERROR(VLOOKUP(tbl_ent_jun[[#This Row],[Produto]],produtos,3,0),"")</f>
        <v/>
      </c>
      <c r="D125" s="100" t="str">
        <f>IFERROR(tbl_ent_jun[[#This Row],[preço unitário]]*tbl_ent_jun[[#This Row],[Qtd]],"")</f>
        <v/>
      </c>
      <c r="F125" s="97"/>
      <c r="G125" s="97"/>
      <c r="H125" s="99" t="str">
        <f>IFERROR(VLOOKUP(tbl_vend_jun[[#This Row],[Produto]],produtos,5,0),"")</f>
        <v/>
      </c>
      <c r="I125" s="100" t="str">
        <f>IFERROR(tbl_vend_jun[[#This Row],[preço unitário]]*tbl_vend_jun[[#This Row],[Qtd]],"")</f>
        <v/>
      </c>
      <c r="M125" s="92"/>
    </row>
    <row r="126" spans="1:13" x14ac:dyDescent="0.3">
      <c r="A126" s="97"/>
      <c r="B126" s="98"/>
      <c r="C126" s="99" t="str">
        <f>IFERROR(VLOOKUP(tbl_ent_jun[[#This Row],[Produto]],produtos,3,0),"")</f>
        <v/>
      </c>
      <c r="D126" s="100" t="str">
        <f>IFERROR(tbl_ent_jun[[#This Row],[preço unitário]]*tbl_ent_jun[[#This Row],[Qtd]],"")</f>
        <v/>
      </c>
      <c r="F126" s="97"/>
      <c r="G126" s="97"/>
      <c r="H126" s="99" t="str">
        <f>IFERROR(VLOOKUP(tbl_vend_jun[[#This Row],[Produto]],produtos,5,0),"")</f>
        <v/>
      </c>
      <c r="I126" s="100" t="str">
        <f>IFERROR(tbl_vend_jun[[#This Row],[preço unitário]]*tbl_vend_jun[[#This Row],[Qtd]],"")</f>
        <v/>
      </c>
      <c r="M126" s="92"/>
    </row>
    <row r="127" spans="1:13" x14ac:dyDescent="0.3">
      <c r="A127" s="97"/>
      <c r="B127" s="98"/>
      <c r="C127" s="99" t="str">
        <f>IFERROR(VLOOKUP(tbl_ent_jun[[#This Row],[Produto]],produtos,3,0),"")</f>
        <v/>
      </c>
      <c r="D127" s="100" t="str">
        <f>IFERROR(tbl_ent_jun[[#This Row],[preço unitário]]*tbl_ent_jun[[#This Row],[Qtd]],"")</f>
        <v/>
      </c>
      <c r="F127" s="97"/>
      <c r="G127" s="97"/>
      <c r="H127" s="99" t="str">
        <f>IFERROR(VLOOKUP(tbl_vend_jun[[#This Row],[Produto]],produtos,5,0),"")</f>
        <v/>
      </c>
      <c r="I127" s="100" t="str">
        <f>IFERROR(tbl_vend_jun[[#This Row],[preço unitário]]*tbl_vend_jun[[#This Row],[Qtd]],"")</f>
        <v/>
      </c>
      <c r="M127" s="92"/>
    </row>
    <row r="128" spans="1:13" x14ac:dyDescent="0.3">
      <c r="A128" s="97"/>
      <c r="B128" s="98"/>
      <c r="C128" s="99" t="str">
        <f>IFERROR(VLOOKUP(tbl_ent_jun[[#This Row],[Produto]],produtos,3,0),"")</f>
        <v/>
      </c>
      <c r="D128" s="100" t="str">
        <f>IFERROR(tbl_ent_jun[[#This Row],[preço unitário]]*tbl_ent_jun[[#This Row],[Qtd]],"")</f>
        <v/>
      </c>
      <c r="F128" s="97"/>
      <c r="G128" s="97"/>
      <c r="H128" s="99" t="str">
        <f>IFERROR(VLOOKUP(tbl_vend_jun[[#This Row],[Produto]],produtos,5,0),"")</f>
        <v/>
      </c>
      <c r="I128" s="100" t="str">
        <f>IFERROR(tbl_vend_jun[[#This Row],[preço unitário]]*tbl_vend_jun[[#This Row],[Qtd]],"")</f>
        <v/>
      </c>
      <c r="M128" s="92"/>
    </row>
    <row r="129" spans="1:13" x14ac:dyDescent="0.3">
      <c r="A129" s="97"/>
      <c r="B129" s="98"/>
      <c r="C129" s="99" t="str">
        <f>IFERROR(VLOOKUP(tbl_ent_jun[[#This Row],[Produto]],produtos,3,0),"")</f>
        <v/>
      </c>
      <c r="D129" s="100" t="str">
        <f>IFERROR(tbl_ent_jun[[#This Row],[preço unitário]]*tbl_ent_jun[[#This Row],[Qtd]],"")</f>
        <v/>
      </c>
      <c r="F129" s="97"/>
      <c r="G129" s="97"/>
      <c r="H129" s="99" t="str">
        <f>IFERROR(VLOOKUP(tbl_vend_jun[[#This Row],[Produto]],produtos,5,0),"")</f>
        <v/>
      </c>
      <c r="I129" s="100" t="str">
        <f>IFERROR(tbl_vend_jun[[#This Row],[preço unitário]]*tbl_vend_jun[[#This Row],[Qtd]],"")</f>
        <v/>
      </c>
      <c r="M129" s="92"/>
    </row>
    <row r="130" spans="1:13" x14ac:dyDescent="0.3">
      <c r="A130" s="97"/>
      <c r="B130" s="98"/>
      <c r="C130" s="99" t="str">
        <f>IFERROR(VLOOKUP(tbl_ent_jun[[#This Row],[Produto]],produtos,3,0),"")</f>
        <v/>
      </c>
      <c r="D130" s="100" t="str">
        <f>IFERROR(tbl_ent_jun[[#This Row],[preço unitário]]*tbl_ent_jun[[#This Row],[Qtd]],"")</f>
        <v/>
      </c>
      <c r="F130" s="97"/>
      <c r="G130" s="97"/>
      <c r="H130" s="99" t="str">
        <f>IFERROR(VLOOKUP(tbl_vend_jun[[#This Row],[Produto]],produtos,5,0),"")</f>
        <v/>
      </c>
      <c r="I130" s="100" t="str">
        <f>IFERROR(tbl_vend_jun[[#This Row],[preço unitário]]*tbl_vend_jun[[#This Row],[Qtd]],"")</f>
        <v/>
      </c>
      <c r="M130" s="92"/>
    </row>
    <row r="131" spans="1:13" x14ac:dyDescent="0.3">
      <c r="A131" s="97"/>
      <c r="B131" s="98"/>
      <c r="C131" s="99" t="str">
        <f>IFERROR(VLOOKUP(tbl_ent_jun[[#This Row],[Produto]],produtos,3,0),"")</f>
        <v/>
      </c>
      <c r="D131" s="100" t="str">
        <f>IFERROR(tbl_ent_jun[[#This Row],[preço unitário]]*tbl_ent_jun[[#This Row],[Qtd]],"")</f>
        <v/>
      </c>
      <c r="F131" s="97"/>
      <c r="G131" s="97"/>
      <c r="H131" s="99" t="str">
        <f>IFERROR(VLOOKUP(tbl_vend_jun[[#This Row],[Produto]],produtos,5,0),"")</f>
        <v/>
      </c>
      <c r="I131" s="100" t="str">
        <f>IFERROR(tbl_vend_jun[[#This Row],[preço unitário]]*tbl_vend_jun[[#This Row],[Qtd]],"")</f>
        <v/>
      </c>
      <c r="M131" s="92"/>
    </row>
    <row r="132" spans="1:13" x14ac:dyDescent="0.3">
      <c r="A132" s="97"/>
      <c r="B132" s="98"/>
      <c r="C132" s="99" t="str">
        <f>IFERROR(VLOOKUP(tbl_ent_jun[[#This Row],[Produto]],produtos,3,0),"")</f>
        <v/>
      </c>
      <c r="D132" s="100" t="str">
        <f>IFERROR(tbl_ent_jun[[#This Row],[preço unitário]]*tbl_ent_jun[[#This Row],[Qtd]],"")</f>
        <v/>
      </c>
      <c r="F132" s="97"/>
      <c r="G132" s="97"/>
      <c r="H132" s="99" t="str">
        <f>IFERROR(VLOOKUP(tbl_vend_jun[[#This Row],[Produto]],produtos,5,0),"")</f>
        <v/>
      </c>
      <c r="I132" s="100" t="str">
        <f>IFERROR(tbl_vend_jun[[#This Row],[preço unitário]]*tbl_vend_jun[[#This Row],[Qtd]],"")</f>
        <v/>
      </c>
      <c r="M132" s="92"/>
    </row>
    <row r="133" spans="1:13" x14ac:dyDescent="0.3">
      <c r="A133" s="97"/>
      <c r="B133" s="98"/>
      <c r="C133" s="99" t="str">
        <f>IFERROR(VLOOKUP(tbl_ent_jun[[#This Row],[Produto]],produtos,3,0),"")</f>
        <v/>
      </c>
      <c r="D133" s="100" t="str">
        <f>IFERROR(tbl_ent_jun[[#This Row],[preço unitário]]*tbl_ent_jun[[#This Row],[Qtd]],"")</f>
        <v/>
      </c>
      <c r="F133" s="97"/>
      <c r="G133" s="97"/>
      <c r="H133" s="99" t="str">
        <f>IFERROR(VLOOKUP(tbl_vend_jun[[#This Row],[Produto]],produtos,5,0),"")</f>
        <v/>
      </c>
      <c r="I133" s="100" t="str">
        <f>IFERROR(tbl_vend_jun[[#This Row],[preço unitário]]*tbl_vend_jun[[#This Row],[Qtd]],"")</f>
        <v/>
      </c>
      <c r="M133" s="92"/>
    </row>
    <row r="134" spans="1:13" x14ac:dyDescent="0.3">
      <c r="A134" s="97"/>
      <c r="B134" s="98"/>
      <c r="C134" s="99" t="str">
        <f>IFERROR(VLOOKUP(tbl_ent_jun[[#This Row],[Produto]],produtos,3,0),"")</f>
        <v/>
      </c>
      <c r="D134" s="100" t="str">
        <f>IFERROR(tbl_ent_jun[[#This Row],[preço unitário]]*tbl_ent_jun[[#This Row],[Qtd]],"")</f>
        <v/>
      </c>
      <c r="F134" s="97"/>
      <c r="G134" s="97"/>
      <c r="H134" s="99" t="str">
        <f>IFERROR(VLOOKUP(tbl_vend_jun[[#This Row],[Produto]],produtos,5,0),"")</f>
        <v/>
      </c>
      <c r="I134" s="100" t="str">
        <f>IFERROR(tbl_vend_jun[[#This Row],[preço unitário]]*tbl_vend_jun[[#This Row],[Qtd]],"")</f>
        <v/>
      </c>
      <c r="M134" s="92"/>
    </row>
    <row r="135" spans="1:13" x14ac:dyDescent="0.3">
      <c r="A135" s="97"/>
      <c r="B135" s="98"/>
      <c r="C135" s="99" t="str">
        <f>IFERROR(VLOOKUP(tbl_ent_jun[[#This Row],[Produto]],produtos,3,0),"")</f>
        <v/>
      </c>
      <c r="D135" s="100" t="str">
        <f>IFERROR(tbl_ent_jun[[#This Row],[preço unitário]]*tbl_ent_jun[[#This Row],[Qtd]],"")</f>
        <v/>
      </c>
      <c r="F135" s="97"/>
      <c r="G135" s="97"/>
      <c r="H135" s="99" t="str">
        <f>IFERROR(VLOOKUP(tbl_vend_jun[[#This Row],[Produto]],produtos,5,0),"")</f>
        <v/>
      </c>
      <c r="I135" s="100" t="str">
        <f>IFERROR(tbl_vend_jun[[#This Row],[preço unitário]]*tbl_vend_jun[[#This Row],[Qtd]],"")</f>
        <v/>
      </c>
      <c r="M135" s="92"/>
    </row>
    <row r="136" spans="1:13" x14ac:dyDescent="0.3">
      <c r="A136" s="97"/>
      <c r="B136" s="98"/>
      <c r="C136" s="99" t="str">
        <f>IFERROR(VLOOKUP(tbl_ent_jun[[#This Row],[Produto]],produtos,3,0),"")</f>
        <v/>
      </c>
      <c r="D136" s="100" t="str">
        <f>IFERROR(tbl_ent_jun[[#This Row],[preço unitário]]*tbl_ent_jun[[#This Row],[Qtd]],"")</f>
        <v/>
      </c>
      <c r="F136" s="97"/>
      <c r="G136" s="97"/>
      <c r="H136" s="99" t="str">
        <f>IFERROR(VLOOKUP(tbl_vend_jun[[#This Row],[Produto]],produtos,5,0),"")</f>
        <v/>
      </c>
      <c r="I136" s="100" t="str">
        <f>IFERROR(tbl_vend_jun[[#This Row],[preço unitário]]*tbl_vend_jun[[#This Row],[Qtd]],"")</f>
        <v/>
      </c>
      <c r="M136" s="92"/>
    </row>
    <row r="137" spans="1:13" x14ac:dyDescent="0.3">
      <c r="A137" s="97"/>
      <c r="B137" s="98"/>
      <c r="C137" s="99" t="str">
        <f>IFERROR(VLOOKUP(tbl_ent_jun[[#This Row],[Produto]],produtos,3,0),"")</f>
        <v/>
      </c>
      <c r="D137" s="100" t="str">
        <f>IFERROR(tbl_ent_jun[[#This Row],[preço unitário]]*tbl_ent_jun[[#This Row],[Qtd]],"")</f>
        <v/>
      </c>
      <c r="F137" s="97"/>
      <c r="G137" s="97"/>
      <c r="H137" s="99" t="str">
        <f>IFERROR(VLOOKUP(tbl_vend_jun[[#This Row],[Produto]],produtos,5,0),"")</f>
        <v/>
      </c>
      <c r="I137" s="100" t="str">
        <f>IFERROR(tbl_vend_jun[[#This Row],[preço unitário]]*tbl_vend_jun[[#This Row],[Qtd]],"")</f>
        <v/>
      </c>
      <c r="M137" s="92"/>
    </row>
    <row r="138" spans="1:13" x14ac:dyDescent="0.3">
      <c r="A138" s="97"/>
      <c r="B138" s="98"/>
      <c r="C138" s="99" t="str">
        <f>IFERROR(VLOOKUP(tbl_ent_jun[[#This Row],[Produto]],produtos,3,0),"")</f>
        <v/>
      </c>
      <c r="D138" s="100" t="str">
        <f>IFERROR(tbl_ent_jun[[#This Row],[preço unitário]]*tbl_ent_jun[[#This Row],[Qtd]],"")</f>
        <v/>
      </c>
      <c r="F138" s="97"/>
      <c r="G138" s="97"/>
      <c r="H138" s="99" t="str">
        <f>IFERROR(VLOOKUP(tbl_vend_jun[[#This Row],[Produto]],produtos,5,0),"")</f>
        <v/>
      </c>
      <c r="I138" s="100" t="str">
        <f>IFERROR(tbl_vend_jun[[#This Row],[preço unitário]]*tbl_vend_jun[[#This Row],[Qtd]],"")</f>
        <v/>
      </c>
      <c r="M138" s="92"/>
    </row>
    <row r="139" spans="1:13" x14ac:dyDescent="0.3">
      <c r="A139" s="97"/>
      <c r="B139" s="98"/>
      <c r="C139" s="99" t="str">
        <f>IFERROR(VLOOKUP(tbl_ent_jun[[#This Row],[Produto]],produtos,3,0),"")</f>
        <v/>
      </c>
      <c r="D139" s="100" t="str">
        <f>IFERROR(tbl_ent_jun[[#This Row],[preço unitário]]*tbl_ent_jun[[#This Row],[Qtd]],"")</f>
        <v/>
      </c>
      <c r="F139" s="97"/>
      <c r="G139" s="97"/>
      <c r="H139" s="99" t="str">
        <f>IFERROR(VLOOKUP(tbl_vend_jun[[#This Row],[Produto]],produtos,5,0),"")</f>
        <v/>
      </c>
      <c r="I139" s="100" t="str">
        <f>IFERROR(tbl_vend_jun[[#This Row],[preço unitário]]*tbl_vend_jun[[#This Row],[Qtd]],"")</f>
        <v/>
      </c>
      <c r="M139" s="92"/>
    </row>
    <row r="140" spans="1:13" x14ac:dyDescent="0.3">
      <c r="A140" s="97"/>
      <c r="B140" s="98"/>
      <c r="C140" s="99" t="str">
        <f>IFERROR(VLOOKUP(tbl_ent_jun[[#This Row],[Produto]],produtos,3,0),"")</f>
        <v/>
      </c>
      <c r="D140" s="100" t="str">
        <f>IFERROR(tbl_ent_jun[[#This Row],[preço unitário]]*tbl_ent_jun[[#This Row],[Qtd]],"")</f>
        <v/>
      </c>
      <c r="F140" s="97"/>
      <c r="G140" s="97"/>
      <c r="H140" s="99" t="str">
        <f>IFERROR(VLOOKUP(tbl_vend_jun[[#This Row],[Produto]],produtos,5,0),"")</f>
        <v/>
      </c>
      <c r="I140" s="100" t="str">
        <f>IFERROR(tbl_vend_jun[[#This Row],[preço unitário]]*tbl_vend_jun[[#This Row],[Qtd]],"")</f>
        <v/>
      </c>
      <c r="M140" s="92"/>
    </row>
    <row r="141" spans="1:13" x14ac:dyDescent="0.3">
      <c r="A141" s="97"/>
      <c r="B141" s="98"/>
      <c r="C141" s="99" t="str">
        <f>IFERROR(VLOOKUP(tbl_ent_jun[[#This Row],[Produto]],produtos,3,0),"")</f>
        <v/>
      </c>
      <c r="D141" s="100" t="str">
        <f>IFERROR(tbl_ent_jun[[#This Row],[preço unitário]]*tbl_ent_jun[[#This Row],[Qtd]],"")</f>
        <v/>
      </c>
      <c r="F141" s="97"/>
      <c r="G141" s="97"/>
      <c r="H141" s="99" t="str">
        <f>IFERROR(VLOOKUP(tbl_vend_jun[[#This Row],[Produto]],produtos,5,0),"")</f>
        <v/>
      </c>
      <c r="I141" s="100" t="str">
        <f>IFERROR(tbl_vend_jun[[#This Row],[preço unitário]]*tbl_vend_jun[[#This Row],[Qtd]],"")</f>
        <v/>
      </c>
      <c r="M141" s="92"/>
    </row>
    <row r="142" spans="1:13" x14ac:dyDescent="0.3">
      <c r="A142" s="97"/>
      <c r="B142" s="98"/>
      <c r="C142" s="99" t="str">
        <f>IFERROR(VLOOKUP(tbl_ent_jun[[#This Row],[Produto]],produtos,3,0),"")</f>
        <v/>
      </c>
      <c r="D142" s="100" t="str">
        <f>IFERROR(tbl_ent_jun[[#This Row],[preço unitário]]*tbl_ent_jun[[#This Row],[Qtd]],"")</f>
        <v/>
      </c>
      <c r="F142" s="97"/>
      <c r="G142" s="97"/>
      <c r="H142" s="99" t="str">
        <f>IFERROR(VLOOKUP(tbl_vend_jun[[#This Row],[Produto]],produtos,5,0),"")</f>
        <v/>
      </c>
      <c r="I142" s="100" t="str">
        <f>IFERROR(tbl_vend_jun[[#This Row],[preço unitário]]*tbl_vend_jun[[#This Row],[Qtd]],"")</f>
        <v/>
      </c>
      <c r="M142" s="92"/>
    </row>
    <row r="143" spans="1:13" x14ac:dyDescent="0.3">
      <c r="A143" s="97"/>
      <c r="B143" s="98"/>
      <c r="C143" s="99" t="str">
        <f>IFERROR(VLOOKUP(tbl_ent_jun[[#This Row],[Produto]],produtos,3,0),"")</f>
        <v/>
      </c>
      <c r="D143" s="100" t="str">
        <f>IFERROR(tbl_ent_jun[[#This Row],[preço unitário]]*tbl_ent_jun[[#This Row],[Qtd]],"")</f>
        <v/>
      </c>
      <c r="F143" s="97"/>
      <c r="G143" s="97"/>
      <c r="H143" s="99" t="str">
        <f>IFERROR(VLOOKUP(tbl_vend_jun[[#This Row],[Produto]],produtos,5,0),"")</f>
        <v/>
      </c>
      <c r="I143" s="100" t="str">
        <f>IFERROR(tbl_vend_jun[[#This Row],[preço unitário]]*tbl_vend_jun[[#This Row],[Qtd]],"")</f>
        <v/>
      </c>
      <c r="M143" s="92"/>
    </row>
    <row r="144" spans="1:13" x14ac:dyDescent="0.3">
      <c r="A144" s="97"/>
      <c r="B144" s="98"/>
      <c r="C144" s="99" t="str">
        <f>IFERROR(VLOOKUP(tbl_ent_jun[[#This Row],[Produto]],produtos,3,0),"")</f>
        <v/>
      </c>
      <c r="D144" s="100" t="str">
        <f>IFERROR(tbl_ent_jun[[#This Row],[preço unitário]]*tbl_ent_jun[[#This Row],[Qtd]],"")</f>
        <v/>
      </c>
      <c r="F144" s="97"/>
      <c r="G144" s="97"/>
      <c r="H144" s="99" t="str">
        <f>IFERROR(VLOOKUP(tbl_vend_jun[[#This Row],[Produto]],produtos,5,0),"")</f>
        <v/>
      </c>
      <c r="I144" s="100" t="str">
        <f>IFERROR(tbl_vend_jun[[#This Row],[preço unitário]]*tbl_vend_jun[[#This Row],[Qtd]],"")</f>
        <v/>
      </c>
      <c r="M144" s="92"/>
    </row>
    <row r="145" spans="1:13" x14ac:dyDescent="0.3">
      <c r="A145" s="97"/>
      <c r="B145" s="98"/>
      <c r="C145" s="99" t="str">
        <f>IFERROR(VLOOKUP(tbl_ent_jun[[#This Row],[Produto]],produtos,3,0),"")</f>
        <v/>
      </c>
      <c r="D145" s="100" t="str">
        <f>IFERROR(tbl_ent_jun[[#This Row],[preço unitário]]*tbl_ent_jun[[#This Row],[Qtd]],"")</f>
        <v/>
      </c>
      <c r="F145" s="97"/>
      <c r="G145" s="97"/>
      <c r="H145" s="99" t="str">
        <f>IFERROR(VLOOKUP(tbl_vend_jun[[#This Row],[Produto]],produtos,5,0),"")</f>
        <v/>
      </c>
      <c r="I145" s="100" t="str">
        <f>IFERROR(tbl_vend_jun[[#This Row],[preço unitário]]*tbl_vend_jun[[#This Row],[Qtd]],"")</f>
        <v/>
      </c>
      <c r="M145" s="92"/>
    </row>
    <row r="146" spans="1:13" x14ac:dyDescent="0.3">
      <c r="A146" s="97"/>
      <c r="B146" s="98"/>
      <c r="C146" s="99" t="str">
        <f>IFERROR(VLOOKUP(tbl_ent_jun[[#This Row],[Produto]],produtos,3,0),"")</f>
        <v/>
      </c>
      <c r="D146" s="100" t="str">
        <f>IFERROR(tbl_ent_jun[[#This Row],[preço unitário]]*tbl_ent_jun[[#This Row],[Qtd]],"")</f>
        <v/>
      </c>
      <c r="F146" s="97"/>
      <c r="G146" s="97"/>
      <c r="H146" s="99" t="str">
        <f>IFERROR(VLOOKUP(tbl_vend_jun[[#This Row],[Produto]],produtos,5,0),"")</f>
        <v/>
      </c>
      <c r="I146" s="100" t="str">
        <f>IFERROR(tbl_vend_jun[[#This Row],[preço unitário]]*tbl_vend_jun[[#This Row],[Qtd]],"")</f>
        <v/>
      </c>
      <c r="M146" s="92"/>
    </row>
    <row r="147" spans="1:13" x14ac:dyDescent="0.3">
      <c r="A147" s="97"/>
      <c r="B147" s="98"/>
      <c r="C147" s="99" t="str">
        <f>IFERROR(VLOOKUP(tbl_ent_jun[[#This Row],[Produto]],produtos,3,0),"")</f>
        <v/>
      </c>
      <c r="D147" s="100" t="str">
        <f>IFERROR(tbl_ent_jun[[#This Row],[preço unitário]]*tbl_ent_jun[[#This Row],[Qtd]],"")</f>
        <v/>
      </c>
      <c r="F147" s="97"/>
      <c r="G147" s="97"/>
      <c r="H147" s="99" t="str">
        <f>IFERROR(VLOOKUP(tbl_vend_jun[[#This Row],[Produto]],produtos,5,0),"")</f>
        <v/>
      </c>
      <c r="I147" s="100" t="str">
        <f>IFERROR(tbl_vend_jun[[#This Row],[preço unitário]]*tbl_vend_jun[[#This Row],[Qtd]],"")</f>
        <v/>
      </c>
      <c r="M147" s="92"/>
    </row>
    <row r="148" spans="1:13" x14ac:dyDescent="0.3">
      <c r="A148" s="97"/>
      <c r="B148" s="98"/>
      <c r="C148" s="99" t="str">
        <f>IFERROR(VLOOKUP(tbl_ent_jun[[#This Row],[Produto]],produtos,3,0),"")</f>
        <v/>
      </c>
      <c r="D148" s="100" t="str">
        <f>IFERROR(tbl_ent_jun[[#This Row],[preço unitário]]*tbl_ent_jun[[#This Row],[Qtd]],"")</f>
        <v/>
      </c>
      <c r="F148" s="97"/>
      <c r="G148" s="97"/>
      <c r="H148" s="99" t="str">
        <f>IFERROR(VLOOKUP(tbl_vend_jun[[#This Row],[Produto]],produtos,5,0),"")</f>
        <v/>
      </c>
      <c r="I148" s="100" t="str">
        <f>IFERROR(tbl_vend_jun[[#This Row],[preço unitário]]*tbl_vend_jun[[#This Row],[Qtd]],"")</f>
        <v/>
      </c>
      <c r="M148" s="92"/>
    </row>
    <row r="149" spans="1:13" x14ac:dyDescent="0.3">
      <c r="A149" s="97"/>
      <c r="B149" s="98"/>
      <c r="C149" s="99" t="str">
        <f>IFERROR(VLOOKUP(tbl_ent_jun[[#This Row],[Produto]],produtos,3,0),"")</f>
        <v/>
      </c>
      <c r="D149" s="100" t="str">
        <f>IFERROR(tbl_ent_jun[[#This Row],[preço unitário]]*tbl_ent_jun[[#This Row],[Qtd]],"")</f>
        <v/>
      </c>
      <c r="F149" s="97"/>
      <c r="G149" s="97"/>
      <c r="H149" s="99" t="str">
        <f>IFERROR(VLOOKUP(tbl_vend_jun[[#This Row],[Produto]],produtos,5,0),"")</f>
        <v/>
      </c>
      <c r="I149" s="100" t="str">
        <f>IFERROR(tbl_vend_jun[[#This Row],[preço unitário]]*tbl_vend_jun[[#This Row],[Qtd]],"")</f>
        <v/>
      </c>
      <c r="M149" s="92"/>
    </row>
    <row r="150" spans="1:13" x14ac:dyDescent="0.3">
      <c r="A150" s="97"/>
      <c r="B150" s="98"/>
      <c r="C150" s="99" t="str">
        <f>IFERROR(VLOOKUP(tbl_ent_jun[[#This Row],[Produto]],produtos,3,0),"")</f>
        <v/>
      </c>
      <c r="D150" s="100" t="str">
        <f>IFERROR(tbl_ent_jun[[#This Row],[preço unitário]]*tbl_ent_jun[[#This Row],[Qtd]],"")</f>
        <v/>
      </c>
      <c r="F150" s="97"/>
      <c r="G150" s="97"/>
      <c r="H150" s="99" t="str">
        <f>IFERROR(VLOOKUP(tbl_vend_jun[[#This Row],[Produto]],produtos,5,0),"")</f>
        <v/>
      </c>
      <c r="I150" s="100" t="str">
        <f>IFERROR(tbl_vend_jun[[#This Row],[preço unitário]]*tbl_vend_jun[[#This Row],[Qtd]],"")</f>
        <v/>
      </c>
      <c r="M150" s="92"/>
    </row>
    <row r="151" spans="1:13" x14ac:dyDescent="0.3">
      <c r="A151" s="97"/>
      <c r="B151" s="98"/>
      <c r="C151" s="99" t="str">
        <f>IFERROR(VLOOKUP(tbl_ent_jun[[#This Row],[Produto]],produtos,3,0),"")</f>
        <v/>
      </c>
      <c r="D151" s="100" t="str">
        <f>IFERROR(tbl_ent_jun[[#This Row],[preço unitário]]*tbl_ent_jun[[#This Row],[Qtd]],"")</f>
        <v/>
      </c>
      <c r="F151" s="97"/>
      <c r="G151" s="97"/>
      <c r="H151" s="99" t="str">
        <f>IFERROR(VLOOKUP(tbl_vend_jun[[#This Row],[Produto]],produtos,5,0),"")</f>
        <v/>
      </c>
      <c r="I151" s="100" t="str">
        <f>IFERROR(tbl_vend_jun[[#This Row],[preço unitário]]*tbl_vend_jun[[#This Row],[Qtd]],"")</f>
        <v/>
      </c>
      <c r="M151" s="92"/>
    </row>
    <row r="152" spans="1:13" x14ac:dyDescent="0.3">
      <c r="A152" s="97"/>
      <c r="B152" s="98"/>
      <c r="C152" s="99" t="str">
        <f>IFERROR(VLOOKUP(tbl_ent_jun[[#This Row],[Produto]],produtos,3,0),"")</f>
        <v/>
      </c>
      <c r="D152" s="100" t="str">
        <f>IFERROR(tbl_ent_jun[[#This Row],[preço unitário]]*tbl_ent_jun[[#This Row],[Qtd]],"")</f>
        <v/>
      </c>
      <c r="F152" s="97"/>
      <c r="G152" s="97"/>
      <c r="H152" s="99" t="str">
        <f>IFERROR(VLOOKUP(tbl_vend_jun[[#This Row],[Produto]],produtos,5,0),"")</f>
        <v/>
      </c>
      <c r="I152" s="100" t="str">
        <f>IFERROR(tbl_vend_jun[[#This Row],[preço unitário]]*tbl_vend_jun[[#This Row],[Qtd]],"")</f>
        <v/>
      </c>
      <c r="M152" s="92"/>
    </row>
    <row r="153" spans="1:13" x14ac:dyDescent="0.3">
      <c r="A153" s="97"/>
      <c r="B153" s="98"/>
      <c r="C153" s="99" t="str">
        <f>IFERROR(VLOOKUP(tbl_ent_jun[[#This Row],[Produto]],produtos,3,0),"")</f>
        <v/>
      </c>
      <c r="D153" s="100" t="str">
        <f>IFERROR(tbl_ent_jun[[#This Row],[preço unitário]]*tbl_ent_jun[[#This Row],[Qtd]],"")</f>
        <v/>
      </c>
      <c r="F153" s="97"/>
      <c r="G153" s="97"/>
      <c r="H153" s="99" t="str">
        <f>IFERROR(VLOOKUP(tbl_vend_jun[[#This Row],[Produto]],produtos,5,0),"")</f>
        <v/>
      </c>
      <c r="I153" s="100" t="str">
        <f>IFERROR(tbl_vend_jun[[#This Row],[preço unitário]]*tbl_vend_jun[[#This Row],[Qtd]],"")</f>
        <v/>
      </c>
      <c r="M153" s="92"/>
    </row>
    <row r="154" spans="1:13" x14ac:dyDescent="0.3">
      <c r="A154" s="97"/>
      <c r="B154" s="98"/>
      <c r="C154" s="99" t="str">
        <f>IFERROR(VLOOKUP(tbl_ent_jun[[#This Row],[Produto]],produtos,3,0),"")</f>
        <v/>
      </c>
      <c r="D154" s="100" t="str">
        <f>IFERROR(tbl_ent_jun[[#This Row],[preço unitário]]*tbl_ent_jun[[#This Row],[Qtd]],"")</f>
        <v/>
      </c>
      <c r="F154" s="97"/>
      <c r="G154" s="97"/>
      <c r="H154" s="99" t="str">
        <f>IFERROR(VLOOKUP(tbl_vend_jun[[#This Row],[Produto]],produtos,5,0),"")</f>
        <v/>
      </c>
      <c r="I154" s="100" t="str">
        <f>IFERROR(tbl_vend_jun[[#This Row],[preço unitário]]*tbl_vend_jun[[#This Row],[Qtd]],"")</f>
        <v/>
      </c>
      <c r="M154" s="92"/>
    </row>
    <row r="155" spans="1:13" x14ac:dyDescent="0.3">
      <c r="A155" s="97"/>
      <c r="B155" s="98"/>
      <c r="C155" s="99" t="str">
        <f>IFERROR(VLOOKUP(tbl_ent_jun[[#This Row],[Produto]],produtos,3,0),"")</f>
        <v/>
      </c>
      <c r="D155" s="100" t="str">
        <f>IFERROR(tbl_ent_jun[[#This Row],[preço unitário]]*tbl_ent_jun[[#This Row],[Qtd]],"")</f>
        <v/>
      </c>
      <c r="F155" s="97"/>
      <c r="G155" s="97"/>
      <c r="H155" s="99" t="str">
        <f>IFERROR(VLOOKUP(tbl_vend_jun[[#This Row],[Produto]],produtos,5,0),"")</f>
        <v/>
      </c>
      <c r="I155" s="100" t="str">
        <f>IFERROR(tbl_vend_jun[[#This Row],[preço unitário]]*tbl_vend_jun[[#This Row],[Qtd]],"")</f>
        <v/>
      </c>
      <c r="M155" s="92"/>
    </row>
    <row r="156" spans="1:13" x14ac:dyDescent="0.3">
      <c r="A156" s="97"/>
      <c r="B156" s="98"/>
      <c r="C156" s="99" t="str">
        <f>IFERROR(VLOOKUP(tbl_ent_jun[[#This Row],[Produto]],produtos,3,0),"")</f>
        <v/>
      </c>
      <c r="D156" s="100" t="str">
        <f>IFERROR(tbl_ent_jun[[#This Row],[preço unitário]]*tbl_ent_jun[[#This Row],[Qtd]],"")</f>
        <v/>
      </c>
      <c r="F156" s="97"/>
      <c r="G156" s="97"/>
      <c r="H156" s="99" t="str">
        <f>IFERROR(VLOOKUP(tbl_vend_jun[[#This Row],[Produto]],produtos,5,0),"")</f>
        <v/>
      </c>
      <c r="I156" s="100" t="str">
        <f>IFERROR(tbl_vend_jun[[#This Row],[preço unitário]]*tbl_vend_jun[[#This Row],[Qtd]],"")</f>
        <v/>
      </c>
      <c r="M156" s="92"/>
    </row>
    <row r="157" spans="1:13" x14ac:dyDescent="0.3">
      <c r="A157" s="97"/>
      <c r="B157" s="98"/>
      <c r="C157" s="99" t="str">
        <f>IFERROR(VLOOKUP(tbl_ent_jun[[#This Row],[Produto]],produtos,3,0),"")</f>
        <v/>
      </c>
      <c r="D157" s="100" t="str">
        <f>IFERROR(tbl_ent_jun[[#This Row],[preço unitário]]*tbl_ent_jun[[#This Row],[Qtd]],"")</f>
        <v/>
      </c>
      <c r="F157" s="97"/>
      <c r="G157" s="97"/>
      <c r="H157" s="99" t="str">
        <f>IFERROR(VLOOKUP(tbl_vend_jun[[#This Row],[Produto]],produtos,5,0),"")</f>
        <v/>
      </c>
      <c r="I157" s="100" t="str">
        <f>IFERROR(tbl_vend_jun[[#This Row],[preço unitário]]*tbl_vend_jun[[#This Row],[Qtd]],"")</f>
        <v/>
      </c>
      <c r="M157" s="92"/>
    </row>
    <row r="158" spans="1:13" x14ac:dyDescent="0.3">
      <c r="A158" s="97"/>
      <c r="B158" s="98"/>
      <c r="C158" s="99" t="str">
        <f>IFERROR(VLOOKUP(tbl_ent_jun[[#This Row],[Produto]],produtos,3,0),"")</f>
        <v/>
      </c>
      <c r="D158" s="100" t="str">
        <f>IFERROR(tbl_ent_jun[[#This Row],[preço unitário]]*tbl_ent_jun[[#This Row],[Qtd]],"")</f>
        <v/>
      </c>
      <c r="F158" s="97"/>
      <c r="G158" s="97"/>
      <c r="H158" s="99" t="str">
        <f>IFERROR(VLOOKUP(tbl_vend_jun[[#This Row],[Produto]],produtos,5,0),"")</f>
        <v/>
      </c>
      <c r="I158" s="100" t="str">
        <f>IFERROR(tbl_vend_jun[[#This Row],[preço unitário]]*tbl_vend_jun[[#This Row],[Qtd]],"")</f>
        <v/>
      </c>
      <c r="M158" s="92"/>
    </row>
    <row r="159" spans="1:13" x14ac:dyDescent="0.3">
      <c r="A159" s="97"/>
      <c r="B159" s="98"/>
      <c r="C159" s="99" t="str">
        <f>IFERROR(VLOOKUP(tbl_ent_jun[[#This Row],[Produto]],produtos,3,0),"")</f>
        <v/>
      </c>
      <c r="D159" s="100" t="str">
        <f>IFERROR(tbl_ent_jun[[#This Row],[preço unitário]]*tbl_ent_jun[[#This Row],[Qtd]],"")</f>
        <v/>
      </c>
      <c r="F159" s="97"/>
      <c r="G159" s="97"/>
      <c r="H159" s="99" t="str">
        <f>IFERROR(VLOOKUP(tbl_vend_jun[[#This Row],[Produto]],produtos,5,0),"")</f>
        <v/>
      </c>
      <c r="I159" s="100" t="str">
        <f>IFERROR(tbl_vend_jun[[#This Row],[preço unitário]]*tbl_vend_jun[[#This Row],[Qtd]],"")</f>
        <v/>
      </c>
      <c r="M159" s="92"/>
    </row>
    <row r="160" spans="1:13" x14ac:dyDescent="0.3">
      <c r="A160" s="97"/>
      <c r="B160" s="98"/>
      <c r="C160" s="99" t="str">
        <f>IFERROR(VLOOKUP(tbl_ent_jun[[#This Row],[Produto]],produtos,3,0),"")</f>
        <v/>
      </c>
      <c r="D160" s="100" t="str">
        <f>IFERROR(tbl_ent_jun[[#This Row],[preço unitário]]*tbl_ent_jun[[#This Row],[Qtd]],"")</f>
        <v/>
      </c>
      <c r="F160" s="97"/>
      <c r="G160" s="97"/>
      <c r="H160" s="99" t="str">
        <f>IFERROR(VLOOKUP(tbl_vend_jun[[#This Row],[Produto]],produtos,5,0),"")</f>
        <v/>
      </c>
      <c r="I160" s="100" t="str">
        <f>IFERROR(tbl_vend_jun[[#This Row],[preço unitário]]*tbl_vend_jun[[#This Row],[Qtd]],"")</f>
        <v/>
      </c>
      <c r="M160" s="92"/>
    </row>
    <row r="161" spans="1:13" x14ac:dyDescent="0.3">
      <c r="A161" s="97"/>
      <c r="B161" s="98"/>
      <c r="C161" s="99" t="str">
        <f>IFERROR(VLOOKUP(tbl_ent_jun[[#This Row],[Produto]],produtos,3,0),"")</f>
        <v/>
      </c>
      <c r="D161" s="100" t="str">
        <f>IFERROR(tbl_ent_jun[[#This Row],[preço unitário]]*tbl_ent_jun[[#This Row],[Qtd]],"")</f>
        <v/>
      </c>
      <c r="F161" s="97"/>
      <c r="G161" s="97"/>
      <c r="H161" s="99" t="str">
        <f>IFERROR(VLOOKUP(tbl_vend_jun[[#This Row],[Produto]],produtos,5,0),"")</f>
        <v/>
      </c>
      <c r="I161" s="100" t="str">
        <f>IFERROR(tbl_vend_jun[[#This Row],[preço unitário]]*tbl_vend_jun[[#This Row],[Qtd]],"")</f>
        <v/>
      </c>
      <c r="M161" s="92"/>
    </row>
    <row r="162" spans="1:13" x14ac:dyDescent="0.3">
      <c r="A162" s="97"/>
      <c r="B162" s="98"/>
      <c r="C162" s="99" t="str">
        <f>IFERROR(VLOOKUP(tbl_ent_jun[[#This Row],[Produto]],produtos,3,0),"")</f>
        <v/>
      </c>
      <c r="D162" s="100" t="str">
        <f>IFERROR(tbl_ent_jun[[#This Row],[preço unitário]]*tbl_ent_jun[[#This Row],[Qtd]],"")</f>
        <v/>
      </c>
      <c r="F162" s="97"/>
      <c r="G162" s="97"/>
      <c r="H162" s="99" t="str">
        <f>IFERROR(VLOOKUP(tbl_vend_jun[[#This Row],[Produto]],produtos,5,0),"")</f>
        <v/>
      </c>
      <c r="I162" s="100" t="str">
        <f>IFERROR(tbl_vend_jun[[#This Row],[preço unitário]]*tbl_vend_jun[[#This Row],[Qtd]],"")</f>
        <v/>
      </c>
      <c r="M162" s="92"/>
    </row>
    <row r="163" spans="1:13" x14ac:dyDescent="0.3">
      <c r="A163" s="97"/>
      <c r="B163" s="98"/>
      <c r="C163" s="99" t="str">
        <f>IFERROR(VLOOKUP(tbl_ent_jun[[#This Row],[Produto]],produtos,3,0),"")</f>
        <v/>
      </c>
      <c r="D163" s="100" t="str">
        <f>IFERROR(tbl_ent_jun[[#This Row],[preço unitário]]*tbl_ent_jun[[#This Row],[Qtd]],"")</f>
        <v/>
      </c>
      <c r="F163" s="97"/>
      <c r="G163" s="97"/>
      <c r="H163" s="99" t="str">
        <f>IFERROR(VLOOKUP(tbl_vend_jun[[#This Row],[Produto]],produtos,5,0),"")</f>
        <v/>
      </c>
      <c r="I163" s="100" t="str">
        <f>IFERROR(tbl_vend_jun[[#This Row],[preço unitário]]*tbl_vend_jun[[#This Row],[Qtd]],"")</f>
        <v/>
      </c>
      <c r="M163" s="92"/>
    </row>
    <row r="164" spans="1:13" x14ac:dyDescent="0.3">
      <c r="A164" s="97"/>
      <c r="B164" s="98"/>
      <c r="C164" s="99" t="str">
        <f>IFERROR(VLOOKUP(tbl_ent_jun[[#This Row],[Produto]],produtos,3,0),"")</f>
        <v/>
      </c>
      <c r="D164" s="100" t="str">
        <f>IFERROR(tbl_ent_jun[[#This Row],[preço unitário]]*tbl_ent_jun[[#This Row],[Qtd]],"")</f>
        <v/>
      </c>
      <c r="F164" s="97"/>
      <c r="G164" s="97"/>
      <c r="H164" s="99" t="str">
        <f>IFERROR(VLOOKUP(tbl_vend_jun[[#This Row],[Produto]],produtos,5,0),"")</f>
        <v/>
      </c>
      <c r="I164" s="100" t="str">
        <f>IFERROR(tbl_vend_jun[[#This Row],[preço unitário]]*tbl_vend_jun[[#This Row],[Qtd]],"")</f>
        <v/>
      </c>
      <c r="M164" s="92"/>
    </row>
    <row r="165" spans="1:13" x14ac:dyDescent="0.3">
      <c r="A165" s="97"/>
      <c r="B165" s="98"/>
      <c r="C165" s="99" t="str">
        <f>IFERROR(VLOOKUP(tbl_ent_jun[[#This Row],[Produto]],produtos,3,0),"")</f>
        <v/>
      </c>
      <c r="D165" s="100" t="str">
        <f>IFERROR(tbl_ent_jun[[#This Row],[preço unitário]]*tbl_ent_jun[[#This Row],[Qtd]],"")</f>
        <v/>
      </c>
      <c r="F165" s="97"/>
      <c r="G165" s="97"/>
      <c r="H165" s="99" t="str">
        <f>IFERROR(VLOOKUP(tbl_vend_jun[[#This Row],[Produto]],produtos,5,0),"")</f>
        <v/>
      </c>
      <c r="I165" s="100" t="str">
        <f>IFERROR(tbl_vend_jun[[#This Row],[preço unitário]]*tbl_vend_jun[[#This Row],[Qtd]],"")</f>
        <v/>
      </c>
      <c r="M165" s="92"/>
    </row>
    <row r="166" spans="1:13" x14ac:dyDescent="0.3">
      <c r="A166" s="97"/>
      <c r="B166" s="98"/>
      <c r="C166" s="99" t="str">
        <f>IFERROR(VLOOKUP(tbl_ent_jun[[#This Row],[Produto]],produtos,3,0),"")</f>
        <v/>
      </c>
      <c r="D166" s="100" t="str">
        <f>IFERROR(tbl_ent_jun[[#This Row],[preço unitário]]*tbl_ent_jun[[#This Row],[Qtd]],"")</f>
        <v/>
      </c>
      <c r="F166" s="97"/>
      <c r="G166" s="97"/>
      <c r="H166" s="99" t="str">
        <f>IFERROR(VLOOKUP(tbl_vend_jun[[#This Row],[Produto]],produtos,5,0),"")</f>
        <v/>
      </c>
      <c r="I166" s="100" t="str">
        <f>IFERROR(tbl_vend_jun[[#This Row],[preço unitário]]*tbl_vend_jun[[#This Row],[Qtd]],"")</f>
        <v/>
      </c>
      <c r="M166" s="92"/>
    </row>
    <row r="167" spans="1:13" x14ac:dyDescent="0.3">
      <c r="A167" s="97"/>
      <c r="B167" s="98"/>
      <c r="C167" s="99" t="str">
        <f>IFERROR(VLOOKUP(tbl_ent_jun[[#This Row],[Produto]],produtos,3,0),"")</f>
        <v/>
      </c>
      <c r="D167" s="100" t="str">
        <f>IFERROR(tbl_ent_jun[[#This Row],[preço unitário]]*tbl_ent_jun[[#This Row],[Qtd]],"")</f>
        <v/>
      </c>
      <c r="F167" s="97"/>
      <c r="G167" s="97"/>
      <c r="H167" s="99" t="str">
        <f>IFERROR(VLOOKUP(tbl_vend_jun[[#This Row],[Produto]],produtos,5,0),"")</f>
        <v/>
      </c>
      <c r="I167" s="100" t="str">
        <f>IFERROR(tbl_vend_jun[[#This Row],[preço unitário]]*tbl_vend_jun[[#This Row],[Qtd]],"")</f>
        <v/>
      </c>
      <c r="M167" s="92"/>
    </row>
    <row r="168" spans="1:13" x14ac:dyDescent="0.3">
      <c r="A168" s="97"/>
      <c r="B168" s="98"/>
      <c r="C168" s="99" t="str">
        <f>IFERROR(VLOOKUP(tbl_ent_jun[[#This Row],[Produto]],produtos,3,0),"")</f>
        <v/>
      </c>
      <c r="D168" s="100" t="str">
        <f>IFERROR(tbl_ent_jun[[#This Row],[preço unitário]]*tbl_ent_jun[[#This Row],[Qtd]],"")</f>
        <v/>
      </c>
      <c r="F168" s="97"/>
      <c r="G168" s="97"/>
      <c r="H168" s="99" t="str">
        <f>IFERROR(VLOOKUP(tbl_vend_jun[[#This Row],[Produto]],produtos,5,0),"")</f>
        <v/>
      </c>
      <c r="I168" s="100" t="str">
        <f>IFERROR(tbl_vend_jun[[#This Row],[preço unitário]]*tbl_vend_jun[[#This Row],[Qtd]],"")</f>
        <v/>
      </c>
      <c r="M168" s="92"/>
    </row>
    <row r="169" spans="1:13" x14ac:dyDescent="0.3">
      <c r="A169" s="97"/>
      <c r="B169" s="98"/>
      <c r="C169" s="99" t="str">
        <f>IFERROR(VLOOKUP(tbl_ent_jun[[#This Row],[Produto]],produtos,3,0),"")</f>
        <v/>
      </c>
      <c r="D169" s="100" t="str">
        <f>IFERROR(tbl_ent_jun[[#This Row],[preço unitário]]*tbl_ent_jun[[#This Row],[Qtd]],"")</f>
        <v/>
      </c>
      <c r="F169" s="97"/>
      <c r="G169" s="97"/>
      <c r="H169" s="99" t="str">
        <f>IFERROR(VLOOKUP(tbl_vend_jun[[#This Row],[Produto]],produtos,5,0),"")</f>
        <v/>
      </c>
      <c r="I169" s="100" t="str">
        <f>IFERROR(tbl_vend_jun[[#This Row],[preço unitário]]*tbl_vend_jun[[#This Row],[Qtd]],"")</f>
        <v/>
      </c>
      <c r="M169" s="92"/>
    </row>
    <row r="170" spans="1:13" x14ac:dyDescent="0.3">
      <c r="A170" s="97"/>
      <c r="B170" s="98"/>
      <c r="C170" s="99" t="str">
        <f>IFERROR(VLOOKUP(tbl_ent_jun[[#This Row],[Produto]],produtos,3,0),"")</f>
        <v/>
      </c>
      <c r="D170" s="100" t="str">
        <f>IFERROR(tbl_ent_jun[[#This Row],[preço unitário]]*tbl_ent_jun[[#This Row],[Qtd]],"")</f>
        <v/>
      </c>
      <c r="F170" s="97"/>
      <c r="G170" s="97"/>
      <c r="H170" s="99" t="str">
        <f>IFERROR(VLOOKUP(tbl_vend_jun[[#This Row],[Produto]],produtos,5,0),"")</f>
        <v/>
      </c>
      <c r="I170" s="100" t="str">
        <f>IFERROR(tbl_vend_jun[[#This Row],[preço unitário]]*tbl_vend_jun[[#This Row],[Qtd]],"")</f>
        <v/>
      </c>
      <c r="M170" s="92"/>
    </row>
    <row r="171" spans="1:13" x14ac:dyDescent="0.3">
      <c r="A171" s="97"/>
      <c r="B171" s="98"/>
      <c r="C171" s="99" t="str">
        <f>IFERROR(VLOOKUP(tbl_ent_jun[[#This Row],[Produto]],produtos,3,0),"")</f>
        <v/>
      </c>
      <c r="D171" s="100" t="str">
        <f>IFERROR(tbl_ent_jun[[#This Row],[preço unitário]]*tbl_ent_jun[[#This Row],[Qtd]],"")</f>
        <v/>
      </c>
      <c r="F171" s="97"/>
      <c r="G171" s="97"/>
      <c r="H171" s="99" t="str">
        <f>IFERROR(VLOOKUP(tbl_vend_jun[[#This Row],[Produto]],produtos,5,0),"")</f>
        <v/>
      </c>
      <c r="I171" s="100" t="str">
        <f>IFERROR(tbl_vend_jun[[#This Row],[preço unitário]]*tbl_vend_jun[[#This Row],[Qtd]],"")</f>
        <v/>
      </c>
      <c r="M171" s="92"/>
    </row>
    <row r="172" spans="1:13" x14ac:dyDescent="0.3">
      <c r="A172" s="97"/>
      <c r="B172" s="98"/>
      <c r="C172" s="99" t="str">
        <f>IFERROR(VLOOKUP(tbl_ent_jun[[#This Row],[Produto]],produtos,3,0),"")</f>
        <v/>
      </c>
      <c r="D172" s="100" t="str">
        <f>IFERROR(tbl_ent_jun[[#This Row],[preço unitário]]*tbl_ent_jun[[#This Row],[Qtd]],"")</f>
        <v/>
      </c>
      <c r="F172" s="97"/>
      <c r="G172" s="97"/>
      <c r="H172" s="99" t="str">
        <f>IFERROR(VLOOKUP(tbl_vend_jun[[#This Row],[Produto]],produtos,5,0),"")</f>
        <v/>
      </c>
      <c r="I172" s="100" t="str">
        <f>IFERROR(tbl_vend_jun[[#This Row],[preço unitário]]*tbl_vend_jun[[#This Row],[Qtd]],"")</f>
        <v/>
      </c>
      <c r="M172" s="92"/>
    </row>
    <row r="173" spans="1:13" x14ac:dyDescent="0.3">
      <c r="A173" s="97"/>
      <c r="B173" s="98"/>
      <c r="C173" s="99" t="str">
        <f>IFERROR(VLOOKUP(tbl_ent_jun[[#This Row],[Produto]],produtos,3,0),"")</f>
        <v/>
      </c>
      <c r="D173" s="100" t="str">
        <f>IFERROR(tbl_ent_jun[[#This Row],[preço unitário]]*tbl_ent_jun[[#This Row],[Qtd]],"")</f>
        <v/>
      </c>
      <c r="F173" s="97"/>
      <c r="G173" s="97"/>
      <c r="H173" s="99" t="str">
        <f>IFERROR(VLOOKUP(tbl_vend_jun[[#This Row],[Produto]],produtos,5,0),"")</f>
        <v/>
      </c>
      <c r="I173" s="100" t="str">
        <f>IFERROR(tbl_vend_jun[[#This Row],[preço unitário]]*tbl_vend_jun[[#This Row],[Qtd]],"")</f>
        <v/>
      </c>
      <c r="M173" s="92"/>
    </row>
    <row r="174" spans="1:13" x14ac:dyDescent="0.3">
      <c r="A174" s="97"/>
      <c r="B174" s="98"/>
      <c r="C174" s="99" t="str">
        <f>IFERROR(VLOOKUP(tbl_ent_jun[[#This Row],[Produto]],produtos,3,0),"")</f>
        <v/>
      </c>
      <c r="D174" s="100" t="str">
        <f>IFERROR(tbl_ent_jun[[#This Row],[preço unitário]]*tbl_ent_jun[[#This Row],[Qtd]],"")</f>
        <v/>
      </c>
      <c r="F174" s="97"/>
      <c r="G174" s="97"/>
      <c r="H174" s="99" t="str">
        <f>IFERROR(VLOOKUP(tbl_vend_jun[[#This Row],[Produto]],produtos,5,0),"")</f>
        <v/>
      </c>
      <c r="I174" s="100" t="str">
        <f>IFERROR(tbl_vend_jun[[#This Row],[preço unitário]]*tbl_vend_jun[[#This Row],[Qtd]],"")</f>
        <v/>
      </c>
      <c r="M174" s="92"/>
    </row>
    <row r="175" spans="1:13" x14ac:dyDescent="0.3">
      <c r="A175" s="97"/>
      <c r="B175" s="98"/>
      <c r="C175" s="99" t="str">
        <f>IFERROR(VLOOKUP(tbl_ent_jun[[#This Row],[Produto]],produtos,3,0),"")</f>
        <v/>
      </c>
      <c r="D175" s="100" t="str">
        <f>IFERROR(tbl_ent_jun[[#This Row],[preço unitário]]*tbl_ent_jun[[#This Row],[Qtd]],"")</f>
        <v/>
      </c>
      <c r="F175" s="97"/>
      <c r="G175" s="97"/>
      <c r="H175" s="99" t="str">
        <f>IFERROR(VLOOKUP(tbl_vend_jun[[#This Row],[Produto]],produtos,5,0),"")</f>
        <v/>
      </c>
      <c r="I175" s="100" t="str">
        <f>IFERROR(tbl_vend_jun[[#This Row],[preço unitário]]*tbl_vend_jun[[#This Row],[Qtd]],"")</f>
        <v/>
      </c>
      <c r="M175" s="92"/>
    </row>
    <row r="176" spans="1:13" x14ac:dyDescent="0.3">
      <c r="A176" s="97"/>
      <c r="B176" s="98"/>
      <c r="C176" s="99" t="str">
        <f>IFERROR(VLOOKUP(tbl_ent_jun[[#This Row],[Produto]],produtos,3,0),"")</f>
        <v/>
      </c>
      <c r="D176" s="100" t="str">
        <f>IFERROR(tbl_ent_jun[[#This Row],[preço unitário]]*tbl_ent_jun[[#This Row],[Qtd]],"")</f>
        <v/>
      </c>
      <c r="F176" s="97"/>
      <c r="G176" s="97"/>
      <c r="H176" s="99" t="str">
        <f>IFERROR(VLOOKUP(tbl_vend_jun[[#This Row],[Produto]],produtos,5,0),"")</f>
        <v/>
      </c>
      <c r="I176" s="100" t="str">
        <f>IFERROR(tbl_vend_jun[[#This Row],[preço unitário]]*tbl_vend_jun[[#This Row],[Qtd]],"")</f>
        <v/>
      </c>
      <c r="M176" s="92"/>
    </row>
    <row r="177" spans="1:13" x14ac:dyDescent="0.3">
      <c r="A177" s="97"/>
      <c r="B177" s="98"/>
      <c r="C177" s="99" t="str">
        <f>IFERROR(VLOOKUP(tbl_ent_jun[[#This Row],[Produto]],produtos,3,0),"")</f>
        <v/>
      </c>
      <c r="D177" s="100" t="str">
        <f>IFERROR(tbl_ent_jun[[#This Row],[preço unitário]]*tbl_ent_jun[[#This Row],[Qtd]],"")</f>
        <v/>
      </c>
      <c r="F177" s="97"/>
      <c r="G177" s="97"/>
      <c r="H177" s="99" t="str">
        <f>IFERROR(VLOOKUP(tbl_vend_jun[[#This Row],[Produto]],produtos,5,0),"")</f>
        <v/>
      </c>
      <c r="I177" s="100" t="str">
        <f>IFERROR(tbl_vend_jun[[#This Row],[preço unitário]]*tbl_vend_jun[[#This Row],[Qtd]],"")</f>
        <v/>
      </c>
      <c r="M177" s="92"/>
    </row>
    <row r="178" spans="1:13" x14ac:dyDescent="0.3">
      <c r="A178" s="97"/>
      <c r="B178" s="98"/>
      <c r="C178" s="99" t="str">
        <f>IFERROR(VLOOKUP(tbl_ent_jun[[#This Row],[Produto]],produtos,3,0),"")</f>
        <v/>
      </c>
      <c r="D178" s="100" t="str">
        <f>IFERROR(tbl_ent_jun[[#This Row],[preço unitário]]*tbl_ent_jun[[#This Row],[Qtd]],"")</f>
        <v/>
      </c>
      <c r="F178" s="97"/>
      <c r="G178" s="97"/>
      <c r="H178" s="99" t="str">
        <f>IFERROR(VLOOKUP(tbl_vend_jun[[#This Row],[Produto]],produtos,5,0),"")</f>
        <v/>
      </c>
      <c r="I178" s="100" t="str">
        <f>IFERROR(tbl_vend_jun[[#This Row],[preço unitário]]*tbl_vend_jun[[#This Row],[Qtd]],"")</f>
        <v/>
      </c>
      <c r="M178" s="92"/>
    </row>
    <row r="179" spans="1:13" x14ac:dyDescent="0.3">
      <c r="A179" s="97"/>
      <c r="B179" s="98"/>
      <c r="C179" s="99" t="str">
        <f>IFERROR(VLOOKUP(tbl_ent_jun[[#This Row],[Produto]],produtos,3,0),"")</f>
        <v/>
      </c>
      <c r="D179" s="100" t="str">
        <f>IFERROR(tbl_ent_jun[[#This Row],[preço unitário]]*tbl_ent_jun[[#This Row],[Qtd]],"")</f>
        <v/>
      </c>
      <c r="F179" s="97"/>
      <c r="G179" s="97"/>
      <c r="H179" s="99" t="str">
        <f>IFERROR(VLOOKUP(tbl_vend_jun[[#This Row],[Produto]],produtos,5,0),"")</f>
        <v/>
      </c>
      <c r="I179" s="100" t="str">
        <f>IFERROR(tbl_vend_jun[[#This Row],[preço unitário]]*tbl_vend_jun[[#This Row],[Qtd]],"")</f>
        <v/>
      </c>
      <c r="M179" s="92"/>
    </row>
    <row r="180" spans="1:13" x14ac:dyDescent="0.3">
      <c r="A180" s="97"/>
      <c r="B180" s="98"/>
      <c r="C180" s="99" t="str">
        <f>IFERROR(VLOOKUP(tbl_ent_jun[[#This Row],[Produto]],produtos,3,0),"")</f>
        <v/>
      </c>
      <c r="D180" s="100" t="str">
        <f>IFERROR(tbl_ent_jun[[#This Row],[preço unitário]]*tbl_ent_jun[[#This Row],[Qtd]],"")</f>
        <v/>
      </c>
      <c r="F180" s="97"/>
      <c r="G180" s="97"/>
      <c r="H180" s="99" t="str">
        <f>IFERROR(VLOOKUP(tbl_vend_jun[[#This Row],[Produto]],produtos,5,0),"")</f>
        <v/>
      </c>
      <c r="I180" s="100" t="str">
        <f>IFERROR(tbl_vend_jun[[#This Row],[preço unitário]]*tbl_vend_jun[[#This Row],[Qtd]],"")</f>
        <v/>
      </c>
      <c r="M180" s="92"/>
    </row>
    <row r="181" spans="1:13" x14ac:dyDescent="0.3">
      <c r="A181" s="97"/>
      <c r="B181" s="98"/>
      <c r="C181" s="99" t="str">
        <f>IFERROR(VLOOKUP(tbl_ent_jun[[#This Row],[Produto]],produtos,3,0),"")</f>
        <v/>
      </c>
      <c r="D181" s="100" t="str">
        <f>IFERROR(tbl_ent_jun[[#This Row],[preço unitário]]*tbl_ent_jun[[#This Row],[Qtd]],"")</f>
        <v/>
      </c>
      <c r="F181" s="97"/>
      <c r="G181" s="97"/>
      <c r="H181" s="99" t="str">
        <f>IFERROR(VLOOKUP(tbl_vend_jun[[#This Row],[Produto]],produtos,5,0),"")</f>
        <v/>
      </c>
      <c r="I181" s="100" t="str">
        <f>IFERROR(tbl_vend_jun[[#This Row],[preço unitário]]*tbl_vend_jun[[#This Row],[Qtd]],"")</f>
        <v/>
      </c>
      <c r="M181" s="92"/>
    </row>
    <row r="182" spans="1:13" x14ac:dyDescent="0.3">
      <c r="A182" s="97"/>
      <c r="B182" s="98"/>
      <c r="C182" s="99" t="str">
        <f>IFERROR(VLOOKUP(tbl_ent_jun[[#This Row],[Produto]],produtos,3,0),"")</f>
        <v/>
      </c>
      <c r="D182" s="100" t="str">
        <f>IFERROR(tbl_ent_jun[[#This Row],[preço unitário]]*tbl_ent_jun[[#This Row],[Qtd]],"")</f>
        <v/>
      </c>
      <c r="F182" s="97"/>
      <c r="G182" s="97"/>
      <c r="H182" s="99" t="str">
        <f>IFERROR(VLOOKUP(tbl_vend_jun[[#This Row],[Produto]],produtos,5,0),"")</f>
        <v/>
      </c>
      <c r="I182" s="100" t="str">
        <f>IFERROR(tbl_vend_jun[[#This Row],[preço unitário]]*tbl_vend_jun[[#This Row],[Qtd]],"")</f>
        <v/>
      </c>
      <c r="M182" s="92"/>
    </row>
    <row r="183" spans="1:13" x14ac:dyDescent="0.3">
      <c r="A183" s="97"/>
      <c r="B183" s="98"/>
      <c r="C183" s="99" t="str">
        <f>IFERROR(VLOOKUP(tbl_ent_jun[[#This Row],[Produto]],produtos,3,0),"")</f>
        <v/>
      </c>
      <c r="D183" s="100" t="str">
        <f>IFERROR(tbl_ent_jun[[#This Row],[preço unitário]]*tbl_ent_jun[[#This Row],[Qtd]],"")</f>
        <v/>
      </c>
      <c r="F183" s="97"/>
      <c r="G183" s="97"/>
      <c r="H183" s="99" t="str">
        <f>IFERROR(VLOOKUP(tbl_vend_jun[[#This Row],[Produto]],produtos,5,0),"")</f>
        <v/>
      </c>
      <c r="I183" s="100" t="str">
        <f>IFERROR(tbl_vend_jun[[#This Row],[preço unitário]]*tbl_vend_jun[[#This Row],[Qtd]],"")</f>
        <v/>
      </c>
      <c r="M183" s="92"/>
    </row>
    <row r="184" spans="1:13" x14ac:dyDescent="0.3">
      <c r="A184" s="97"/>
      <c r="B184" s="98"/>
      <c r="C184" s="99" t="str">
        <f>IFERROR(VLOOKUP(tbl_ent_jun[[#This Row],[Produto]],produtos,3,0),"")</f>
        <v/>
      </c>
      <c r="D184" s="100" t="str">
        <f>IFERROR(tbl_ent_jun[[#This Row],[preço unitário]]*tbl_ent_jun[[#This Row],[Qtd]],"")</f>
        <v/>
      </c>
      <c r="F184" s="97"/>
      <c r="G184" s="97"/>
      <c r="H184" s="99" t="str">
        <f>IFERROR(VLOOKUP(tbl_vend_jun[[#This Row],[Produto]],produtos,5,0),"")</f>
        <v/>
      </c>
      <c r="I184" s="100" t="str">
        <f>IFERROR(tbl_vend_jun[[#This Row],[preço unitário]]*tbl_vend_jun[[#This Row],[Qtd]],"")</f>
        <v/>
      </c>
      <c r="M184" s="92"/>
    </row>
    <row r="185" spans="1:13" x14ac:dyDescent="0.3">
      <c r="A185" s="97"/>
      <c r="B185" s="98"/>
      <c r="C185" s="99" t="str">
        <f>IFERROR(VLOOKUP(tbl_ent_jun[[#This Row],[Produto]],produtos,3,0),"")</f>
        <v/>
      </c>
      <c r="D185" s="100" t="str">
        <f>IFERROR(tbl_ent_jun[[#This Row],[preço unitário]]*tbl_ent_jun[[#This Row],[Qtd]],"")</f>
        <v/>
      </c>
      <c r="F185" s="97"/>
      <c r="G185" s="97"/>
      <c r="H185" s="99" t="str">
        <f>IFERROR(VLOOKUP(tbl_vend_jun[[#This Row],[Produto]],produtos,5,0),"")</f>
        <v/>
      </c>
      <c r="I185" s="100" t="str">
        <f>IFERROR(tbl_vend_jun[[#This Row],[preço unitário]]*tbl_vend_jun[[#This Row],[Qtd]],"")</f>
        <v/>
      </c>
      <c r="M185" s="92"/>
    </row>
    <row r="186" spans="1:13" x14ac:dyDescent="0.3">
      <c r="A186" s="97"/>
      <c r="B186" s="98"/>
      <c r="C186" s="99" t="str">
        <f>IFERROR(VLOOKUP(tbl_ent_jun[[#This Row],[Produto]],produtos,3,0),"")</f>
        <v/>
      </c>
      <c r="D186" s="100" t="str">
        <f>IFERROR(tbl_ent_jun[[#This Row],[preço unitário]]*tbl_ent_jun[[#This Row],[Qtd]],"")</f>
        <v/>
      </c>
      <c r="F186" s="97"/>
      <c r="G186" s="97"/>
      <c r="H186" s="99" t="str">
        <f>IFERROR(VLOOKUP(tbl_vend_jun[[#This Row],[Produto]],produtos,5,0),"")</f>
        <v/>
      </c>
      <c r="I186" s="100" t="str">
        <f>IFERROR(tbl_vend_jun[[#This Row],[preço unitário]]*tbl_vend_jun[[#This Row],[Qtd]],"")</f>
        <v/>
      </c>
      <c r="M186" s="92"/>
    </row>
    <row r="187" spans="1:13" x14ac:dyDescent="0.3">
      <c r="A187" s="97"/>
      <c r="B187" s="98"/>
      <c r="C187" s="99" t="str">
        <f>IFERROR(VLOOKUP(tbl_ent_jun[[#This Row],[Produto]],produtos,3,0),"")</f>
        <v/>
      </c>
      <c r="D187" s="100" t="str">
        <f>IFERROR(tbl_ent_jun[[#This Row],[preço unitário]]*tbl_ent_jun[[#This Row],[Qtd]],"")</f>
        <v/>
      </c>
      <c r="F187" s="97"/>
      <c r="G187" s="97"/>
      <c r="H187" s="99" t="str">
        <f>IFERROR(VLOOKUP(tbl_vend_jun[[#This Row],[Produto]],produtos,5,0),"")</f>
        <v/>
      </c>
      <c r="I187" s="100" t="str">
        <f>IFERROR(tbl_vend_jun[[#This Row],[preço unitário]]*tbl_vend_jun[[#This Row],[Qtd]],"")</f>
        <v/>
      </c>
      <c r="M187" s="92"/>
    </row>
    <row r="188" spans="1:13" x14ac:dyDescent="0.3">
      <c r="A188" s="97"/>
      <c r="B188" s="98"/>
      <c r="C188" s="99" t="str">
        <f>IFERROR(VLOOKUP(tbl_ent_jun[[#This Row],[Produto]],produtos,3,0),"")</f>
        <v/>
      </c>
      <c r="D188" s="100" t="str">
        <f>IFERROR(tbl_ent_jun[[#This Row],[preço unitário]]*tbl_ent_jun[[#This Row],[Qtd]],"")</f>
        <v/>
      </c>
      <c r="F188" s="97"/>
      <c r="G188" s="97"/>
      <c r="H188" s="99" t="str">
        <f>IFERROR(VLOOKUP(tbl_vend_jun[[#This Row],[Produto]],produtos,5,0),"")</f>
        <v/>
      </c>
      <c r="I188" s="100" t="str">
        <f>IFERROR(tbl_vend_jun[[#This Row],[preço unitário]]*tbl_vend_jun[[#This Row],[Qtd]],"")</f>
        <v/>
      </c>
      <c r="M188" s="92"/>
    </row>
    <row r="189" spans="1:13" x14ac:dyDescent="0.3">
      <c r="A189" s="97"/>
      <c r="B189" s="98"/>
      <c r="C189" s="99" t="str">
        <f>IFERROR(VLOOKUP(tbl_ent_jun[[#This Row],[Produto]],produtos,3,0),"")</f>
        <v/>
      </c>
      <c r="D189" s="100" t="str">
        <f>IFERROR(tbl_ent_jun[[#This Row],[preço unitário]]*tbl_ent_jun[[#This Row],[Qtd]],"")</f>
        <v/>
      </c>
      <c r="F189" s="97"/>
      <c r="G189" s="97"/>
      <c r="H189" s="99" t="str">
        <f>IFERROR(VLOOKUP(tbl_vend_jun[[#This Row],[Produto]],produtos,5,0),"")</f>
        <v/>
      </c>
      <c r="I189" s="100" t="str">
        <f>IFERROR(tbl_vend_jun[[#This Row],[preço unitário]]*tbl_vend_jun[[#This Row],[Qtd]],"")</f>
        <v/>
      </c>
      <c r="M189" s="92"/>
    </row>
    <row r="190" spans="1:13" x14ac:dyDescent="0.3">
      <c r="A190" s="97"/>
      <c r="B190" s="98"/>
      <c r="C190" s="99" t="str">
        <f>IFERROR(VLOOKUP(tbl_ent_jun[[#This Row],[Produto]],produtos,3,0),"")</f>
        <v/>
      </c>
      <c r="D190" s="100" t="str">
        <f>IFERROR(tbl_ent_jun[[#This Row],[preço unitário]]*tbl_ent_jun[[#This Row],[Qtd]],"")</f>
        <v/>
      </c>
      <c r="F190" s="97"/>
      <c r="G190" s="97"/>
      <c r="H190" s="99" t="str">
        <f>IFERROR(VLOOKUP(tbl_vend_jun[[#This Row],[Produto]],produtos,5,0),"")</f>
        <v/>
      </c>
      <c r="I190" s="100" t="str">
        <f>IFERROR(tbl_vend_jun[[#This Row],[preço unitário]]*tbl_vend_jun[[#This Row],[Qtd]],"")</f>
        <v/>
      </c>
      <c r="M190" s="92"/>
    </row>
    <row r="191" spans="1:13" x14ac:dyDescent="0.3">
      <c r="A191" s="97"/>
      <c r="B191" s="98"/>
      <c r="C191" s="99" t="str">
        <f>IFERROR(VLOOKUP(tbl_ent_jun[[#This Row],[Produto]],produtos,3,0),"")</f>
        <v/>
      </c>
      <c r="D191" s="100" t="str">
        <f>IFERROR(tbl_ent_jun[[#This Row],[preço unitário]]*tbl_ent_jun[[#This Row],[Qtd]],"")</f>
        <v/>
      </c>
      <c r="F191" s="97"/>
      <c r="G191" s="97"/>
      <c r="H191" s="99" t="str">
        <f>IFERROR(VLOOKUP(tbl_vend_jun[[#This Row],[Produto]],produtos,5,0),"")</f>
        <v/>
      </c>
      <c r="I191" s="100" t="str">
        <f>IFERROR(tbl_vend_jun[[#This Row],[preço unitário]]*tbl_vend_jun[[#This Row],[Qtd]],"")</f>
        <v/>
      </c>
      <c r="M191" s="92"/>
    </row>
    <row r="192" spans="1:13" x14ac:dyDescent="0.3">
      <c r="A192" s="97"/>
      <c r="B192" s="98"/>
      <c r="C192" s="99" t="str">
        <f>IFERROR(VLOOKUP(tbl_ent_jun[[#This Row],[Produto]],produtos,3,0),"")</f>
        <v/>
      </c>
      <c r="D192" s="100" t="str">
        <f>IFERROR(tbl_ent_jun[[#This Row],[preço unitário]]*tbl_ent_jun[[#This Row],[Qtd]],"")</f>
        <v/>
      </c>
      <c r="F192" s="97"/>
      <c r="G192" s="97"/>
      <c r="H192" s="99" t="str">
        <f>IFERROR(VLOOKUP(tbl_vend_jun[[#This Row],[Produto]],produtos,5,0),"")</f>
        <v/>
      </c>
      <c r="I192" s="100" t="str">
        <f>IFERROR(tbl_vend_jun[[#This Row],[preço unitário]]*tbl_vend_jun[[#This Row],[Qtd]],"")</f>
        <v/>
      </c>
      <c r="M192" s="92"/>
    </row>
    <row r="193" spans="1:13" x14ac:dyDescent="0.3">
      <c r="A193" s="97"/>
      <c r="B193" s="98"/>
      <c r="C193" s="99" t="str">
        <f>IFERROR(VLOOKUP(tbl_ent_jun[[#This Row],[Produto]],produtos,3,0),"")</f>
        <v/>
      </c>
      <c r="D193" s="100" t="str">
        <f>IFERROR(tbl_ent_jun[[#This Row],[preço unitário]]*tbl_ent_jun[[#This Row],[Qtd]],"")</f>
        <v/>
      </c>
      <c r="F193" s="97"/>
      <c r="G193" s="97"/>
      <c r="H193" s="99" t="str">
        <f>IFERROR(VLOOKUP(tbl_vend_jun[[#This Row],[Produto]],produtos,5,0),"")</f>
        <v/>
      </c>
      <c r="I193" s="100" t="str">
        <f>IFERROR(tbl_vend_jun[[#This Row],[preço unitário]]*tbl_vend_jun[[#This Row],[Qtd]],"")</f>
        <v/>
      </c>
      <c r="M193" s="92"/>
    </row>
    <row r="194" spans="1:13" x14ac:dyDescent="0.3">
      <c r="A194" s="97"/>
      <c r="B194" s="98"/>
      <c r="C194" s="99" t="str">
        <f>IFERROR(VLOOKUP(tbl_ent_jun[[#This Row],[Produto]],produtos,3,0),"")</f>
        <v/>
      </c>
      <c r="D194" s="100" t="str">
        <f>IFERROR(tbl_ent_jun[[#This Row],[preço unitário]]*tbl_ent_jun[[#This Row],[Qtd]],"")</f>
        <v/>
      </c>
      <c r="F194" s="97"/>
      <c r="G194" s="97"/>
      <c r="H194" s="99" t="str">
        <f>IFERROR(VLOOKUP(tbl_vend_jun[[#This Row],[Produto]],produtos,5,0),"")</f>
        <v/>
      </c>
      <c r="I194" s="100" t="str">
        <f>IFERROR(tbl_vend_jun[[#This Row],[preço unitário]]*tbl_vend_jun[[#This Row],[Qtd]],"")</f>
        <v/>
      </c>
      <c r="M194" s="92"/>
    </row>
    <row r="195" spans="1:13" x14ac:dyDescent="0.3">
      <c r="A195" s="97"/>
      <c r="B195" s="98"/>
      <c r="C195" s="99" t="str">
        <f>IFERROR(VLOOKUP(tbl_ent_jun[[#This Row],[Produto]],produtos,3,0),"")</f>
        <v/>
      </c>
      <c r="D195" s="100" t="str">
        <f>IFERROR(tbl_ent_jun[[#This Row],[preço unitário]]*tbl_ent_jun[[#This Row],[Qtd]],"")</f>
        <v/>
      </c>
      <c r="F195" s="97"/>
      <c r="G195" s="97"/>
      <c r="H195" s="99" t="str">
        <f>IFERROR(VLOOKUP(tbl_vend_jun[[#This Row],[Produto]],produtos,5,0),"")</f>
        <v/>
      </c>
      <c r="I195" s="100" t="str">
        <f>IFERROR(tbl_vend_jun[[#This Row],[preço unitário]]*tbl_vend_jun[[#This Row],[Qtd]],"")</f>
        <v/>
      </c>
      <c r="M195" s="92"/>
    </row>
    <row r="196" spans="1:13" x14ac:dyDescent="0.3">
      <c r="A196" s="97"/>
      <c r="B196" s="98"/>
      <c r="C196" s="99" t="str">
        <f>IFERROR(VLOOKUP(tbl_ent_jun[[#This Row],[Produto]],produtos,3,0),"")</f>
        <v/>
      </c>
      <c r="D196" s="100" t="str">
        <f>IFERROR(tbl_ent_jun[[#This Row],[preço unitário]]*tbl_ent_jun[[#This Row],[Qtd]],"")</f>
        <v/>
      </c>
      <c r="F196" s="97"/>
      <c r="G196" s="97"/>
      <c r="H196" s="99" t="str">
        <f>IFERROR(VLOOKUP(tbl_vend_jun[[#This Row],[Produto]],produtos,5,0),"")</f>
        <v/>
      </c>
      <c r="I196" s="100" t="str">
        <f>IFERROR(tbl_vend_jun[[#This Row],[preço unitário]]*tbl_vend_jun[[#This Row],[Qtd]],"")</f>
        <v/>
      </c>
      <c r="M196" s="92"/>
    </row>
    <row r="197" spans="1:13" x14ac:dyDescent="0.3">
      <c r="A197" s="97"/>
      <c r="B197" s="98"/>
      <c r="C197" s="99" t="str">
        <f>IFERROR(VLOOKUP(tbl_ent_jun[[#This Row],[Produto]],produtos,3,0),"")</f>
        <v/>
      </c>
      <c r="D197" s="100" t="str">
        <f>IFERROR(tbl_ent_jun[[#This Row],[preço unitário]]*tbl_ent_jun[[#This Row],[Qtd]],"")</f>
        <v/>
      </c>
      <c r="F197" s="97"/>
      <c r="G197" s="97"/>
      <c r="H197" s="99" t="str">
        <f>IFERROR(VLOOKUP(tbl_vend_jun[[#This Row],[Produto]],produtos,5,0),"")</f>
        <v/>
      </c>
      <c r="I197" s="100" t="str">
        <f>IFERROR(tbl_vend_jun[[#This Row],[preço unitário]]*tbl_vend_jun[[#This Row],[Qtd]],"")</f>
        <v/>
      </c>
      <c r="M197" s="92"/>
    </row>
    <row r="198" spans="1:13" x14ac:dyDescent="0.3">
      <c r="A198" s="97"/>
      <c r="B198" s="98"/>
      <c r="C198" s="99" t="str">
        <f>IFERROR(VLOOKUP(tbl_ent_jun[[#This Row],[Produto]],produtos,3,0),"")</f>
        <v/>
      </c>
      <c r="D198" s="100" t="str">
        <f>IFERROR(tbl_ent_jun[[#This Row],[preço unitário]]*tbl_ent_jun[[#This Row],[Qtd]],"")</f>
        <v/>
      </c>
      <c r="F198" s="97"/>
      <c r="G198" s="97"/>
      <c r="H198" s="99" t="str">
        <f>IFERROR(VLOOKUP(tbl_vend_jun[[#This Row],[Produto]],produtos,5,0),"")</f>
        <v/>
      </c>
      <c r="I198" s="100" t="str">
        <f>IFERROR(tbl_vend_jun[[#This Row],[preço unitário]]*tbl_vend_jun[[#This Row],[Qtd]],"")</f>
        <v/>
      </c>
      <c r="M198" s="92"/>
    </row>
    <row r="199" spans="1:13" x14ac:dyDescent="0.3">
      <c r="A199" s="97"/>
      <c r="B199" s="98"/>
      <c r="C199" s="99" t="str">
        <f>IFERROR(VLOOKUP(tbl_ent_jun[[#This Row],[Produto]],produtos,3,0),"")</f>
        <v/>
      </c>
      <c r="D199" s="100" t="str">
        <f>IFERROR(tbl_ent_jun[[#This Row],[preço unitário]]*tbl_ent_jun[[#This Row],[Qtd]],"")</f>
        <v/>
      </c>
      <c r="F199" s="97"/>
      <c r="G199" s="97"/>
      <c r="H199" s="99" t="str">
        <f>IFERROR(VLOOKUP(tbl_vend_jun[[#This Row],[Produto]],produtos,5,0),"")</f>
        <v/>
      </c>
      <c r="I199" s="100" t="str">
        <f>IFERROR(tbl_vend_jun[[#This Row],[preço unitário]]*tbl_vend_jun[[#This Row],[Qtd]],"")</f>
        <v/>
      </c>
      <c r="M199" s="92"/>
    </row>
    <row r="200" spans="1:13" x14ac:dyDescent="0.3">
      <c r="A200" s="97"/>
      <c r="B200" s="98"/>
      <c r="C200" s="99" t="str">
        <f>IFERROR(VLOOKUP(tbl_ent_jun[[#This Row],[Produto]],produtos,3,0),"")</f>
        <v/>
      </c>
      <c r="D200" s="100" t="str">
        <f>IFERROR(tbl_ent_jun[[#This Row],[preço unitário]]*tbl_ent_jun[[#This Row],[Qtd]],"")</f>
        <v/>
      </c>
      <c r="F200" s="97"/>
      <c r="G200" s="97"/>
      <c r="H200" s="99" t="str">
        <f>IFERROR(VLOOKUP(tbl_vend_jun[[#This Row],[Produto]],produtos,5,0),"")</f>
        <v/>
      </c>
      <c r="I200" s="100" t="str">
        <f>IFERROR(tbl_vend_jun[[#This Row],[preço unitário]]*tbl_vend_jun[[#This Row],[Qtd]],"")</f>
        <v/>
      </c>
      <c r="M200" s="92"/>
    </row>
    <row r="201" spans="1:13" x14ac:dyDescent="0.3">
      <c r="A201" s="97"/>
      <c r="B201" s="98"/>
      <c r="C201" s="99" t="str">
        <f>IFERROR(VLOOKUP(tbl_ent_jun[[#This Row],[Produto]],produtos,3,0),"")</f>
        <v/>
      </c>
      <c r="D201" s="100" t="str">
        <f>IFERROR(tbl_ent_jun[[#This Row],[preço unitário]]*tbl_ent_jun[[#This Row],[Qtd]],"")</f>
        <v/>
      </c>
      <c r="F201" s="97"/>
      <c r="G201" s="97"/>
      <c r="H201" s="99" t="str">
        <f>IFERROR(VLOOKUP(tbl_vend_jun[[#This Row],[Produto]],produtos,5,0),"")</f>
        <v/>
      </c>
      <c r="I201" s="100" t="str">
        <f>IFERROR(tbl_vend_jun[[#This Row],[preço unitário]]*tbl_vend_jun[[#This Row],[Qtd]],"")</f>
        <v/>
      </c>
      <c r="M201" s="92"/>
    </row>
    <row r="202" spans="1:13" x14ac:dyDescent="0.3">
      <c r="A202" s="97"/>
      <c r="B202" s="98"/>
      <c r="C202" s="99" t="str">
        <f>IFERROR(VLOOKUP(tbl_ent_jun[[#This Row],[Produto]],produtos,3,0),"")</f>
        <v/>
      </c>
      <c r="D202" s="100" t="str">
        <f>IFERROR(tbl_ent_jun[[#This Row],[preço unitário]]*tbl_ent_jun[[#This Row],[Qtd]],"")</f>
        <v/>
      </c>
      <c r="F202" s="97"/>
      <c r="G202" s="97"/>
      <c r="H202" s="99" t="str">
        <f>IFERROR(VLOOKUP(tbl_vend_jun[[#This Row],[Produto]],produtos,5,0),"")</f>
        <v/>
      </c>
      <c r="I202" s="100" t="str">
        <f>IFERROR(tbl_vend_jun[[#This Row],[preço unitário]]*tbl_vend_jun[[#This Row],[Qtd]],"")</f>
        <v/>
      </c>
      <c r="M202" s="92"/>
    </row>
    <row r="203" spans="1:13" x14ac:dyDescent="0.3">
      <c r="A203" s="97"/>
      <c r="B203" s="98"/>
      <c r="C203" s="99" t="str">
        <f>IFERROR(VLOOKUP(tbl_ent_jun[[#This Row],[Produto]],produtos,3,0),"")</f>
        <v/>
      </c>
      <c r="D203" s="100" t="str">
        <f>IFERROR(tbl_ent_jun[[#This Row],[preço unitário]]*tbl_ent_jun[[#This Row],[Qtd]],"")</f>
        <v/>
      </c>
      <c r="F203" s="97"/>
      <c r="G203" s="97"/>
      <c r="H203" s="99" t="str">
        <f>IFERROR(VLOOKUP(tbl_vend_jun[[#This Row],[Produto]],produtos,5,0),"")</f>
        <v/>
      </c>
      <c r="I203" s="100" t="str">
        <f>IFERROR(tbl_vend_jun[[#This Row],[preço unitário]]*tbl_vend_jun[[#This Row],[Qtd]],"")</f>
        <v/>
      </c>
      <c r="M203" s="92"/>
    </row>
    <row r="204" spans="1:13" x14ac:dyDescent="0.3">
      <c r="A204" s="97"/>
      <c r="B204" s="98"/>
      <c r="C204" s="99" t="str">
        <f>IFERROR(VLOOKUP(tbl_ent_jun[[#This Row],[Produto]],produtos,3,0),"")</f>
        <v/>
      </c>
      <c r="D204" s="100" t="str">
        <f>IFERROR(tbl_ent_jun[[#This Row],[preço unitário]]*tbl_ent_jun[[#This Row],[Qtd]],"")</f>
        <v/>
      </c>
      <c r="F204" s="97"/>
      <c r="G204" s="97"/>
      <c r="H204" s="99" t="str">
        <f>IFERROR(VLOOKUP(tbl_vend_jun[[#This Row],[Produto]],produtos,5,0),"")</f>
        <v/>
      </c>
      <c r="I204" s="100" t="str">
        <f>IFERROR(tbl_vend_jun[[#This Row],[preço unitário]]*tbl_vend_jun[[#This Row],[Qtd]],"")</f>
        <v/>
      </c>
      <c r="M204" s="92"/>
    </row>
    <row r="205" spans="1:13" x14ac:dyDescent="0.3">
      <c r="A205" s="97"/>
      <c r="B205" s="98"/>
      <c r="C205" s="99" t="str">
        <f>IFERROR(VLOOKUP(tbl_ent_jun[[#This Row],[Produto]],produtos,3,0),"")</f>
        <v/>
      </c>
      <c r="D205" s="100" t="str">
        <f>IFERROR(tbl_ent_jun[[#This Row],[preço unitário]]*tbl_ent_jun[[#This Row],[Qtd]],"")</f>
        <v/>
      </c>
      <c r="F205" s="97"/>
      <c r="G205" s="97"/>
      <c r="H205" s="99" t="str">
        <f>IFERROR(VLOOKUP(tbl_vend_jun[[#This Row],[Produto]],produtos,5,0),"")</f>
        <v/>
      </c>
      <c r="I205" s="100" t="str">
        <f>IFERROR(tbl_vend_jun[[#This Row],[preço unitário]]*tbl_vend_jun[[#This Row],[Qtd]],"")</f>
        <v/>
      </c>
      <c r="M205" s="92"/>
    </row>
    <row r="206" spans="1:13" x14ac:dyDescent="0.3">
      <c r="A206" s="97"/>
      <c r="B206" s="98"/>
      <c r="C206" s="99" t="str">
        <f>IFERROR(VLOOKUP(tbl_ent_jun[[#This Row],[Produto]],produtos,3,0),"")</f>
        <v/>
      </c>
      <c r="D206" s="100" t="str">
        <f>IFERROR(tbl_ent_jun[[#This Row],[preço unitário]]*tbl_ent_jun[[#This Row],[Qtd]],"")</f>
        <v/>
      </c>
      <c r="F206" s="97"/>
      <c r="G206" s="97"/>
      <c r="H206" s="99" t="str">
        <f>IFERROR(VLOOKUP(tbl_vend_jun[[#This Row],[Produto]],produtos,5,0),"")</f>
        <v/>
      </c>
      <c r="I206" s="100" t="str">
        <f>IFERROR(tbl_vend_jun[[#This Row],[preço unitário]]*tbl_vend_jun[[#This Row],[Qtd]],"")</f>
        <v/>
      </c>
      <c r="M206" s="92"/>
    </row>
    <row r="207" spans="1:13" x14ac:dyDescent="0.3">
      <c r="A207" s="97"/>
      <c r="B207" s="98"/>
      <c r="C207" s="99" t="str">
        <f>IFERROR(VLOOKUP(tbl_ent_jun[[#This Row],[Produto]],produtos,3,0),"")</f>
        <v/>
      </c>
      <c r="D207" s="100" t="str">
        <f>IFERROR(tbl_ent_jun[[#This Row],[preço unitário]]*tbl_ent_jun[[#This Row],[Qtd]],"")</f>
        <v/>
      </c>
      <c r="F207" s="97"/>
      <c r="G207" s="97"/>
      <c r="H207" s="99" t="str">
        <f>IFERROR(VLOOKUP(tbl_vend_jun[[#This Row],[Produto]],produtos,5,0),"")</f>
        <v/>
      </c>
      <c r="I207" s="100" t="str">
        <f>IFERROR(tbl_vend_jun[[#This Row],[preço unitário]]*tbl_vend_jun[[#This Row],[Qtd]],"")</f>
        <v/>
      </c>
      <c r="M207" s="92"/>
    </row>
    <row r="208" spans="1:13" x14ac:dyDescent="0.3">
      <c r="A208" s="97"/>
      <c r="B208" s="98"/>
      <c r="C208" s="99" t="str">
        <f>IFERROR(VLOOKUP(tbl_ent_jun[[#This Row],[Produto]],produtos,3,0),"")</f>
        <v/>
      </c>
      <c r="D208" s="100" t="str">
        <f>IFERROR(tbl_ent_jun[[#This Row],[preço unitário]]*tbl_ent_jun[[#This Row],[Qtd]],"")</f>
        <v/>
      </c>
      <c r="F208" s="97"/>
      <c r="G208" s="97"/>
      <c r="H208" s="99" t="str">
        <f>IFERROR(VLOOKUP(tbl_vend_jun[[#This Row],[Produto]],produtos,5,0),"")</f>
        <v/>
      </c>
      <c r="I208" s="100" t="str">
        <f>IFERROR(tbl_vend_jun[[#This Row],[preço unitário]]*tbl_vend_jun[[#This Row],[Qtd]],"")</f>
        <v/>
      </c>
      <c r="M208" s="92"/>
    </row>
    <row r="209" spans="1:13" x14ac:dyDescent="0.3">
      <c r="A209" s="97"/>
      <c r="B209" s="98"/>
      <c r="C209" s="99" t="str">
        <f>IFERROR(VLOOKUP(tbl_ent_jun[[#This Row],[Produto]],produtos,3,0),"")</f>
        <v/>
      </c>
      <c r="D209" s="100" t="str">
        <f>IFERROR(tbl_ent_jun[[#This Row],[preço unitário]]*tbl_ent_jun[[#This Row],[Qtd]],"")</f>
        <v/>
      </c>
      <c r="F209" s="97"/>
      <c r="G209" s="97"/>
      <c r="H209" s="99" t="str">
        <f>IFERROR(VLOOKUP(tbl_vend_jun[[#This Row],[Produto]],produtos,5,0),"")</f>
        <v/>
      </c>
      <c r="I209" s="100" t="str">
        <f>IFERROR(tbl_vend_jun[[#This Row],[preço unitário]]*tbl_vend_jun[[#This Row],[Qtd]],"")</f>
        <v/>
      </c>
      <c r="M209" s="92"/>
    </row>
    <row r="210" spans="1:13" x14ac:dyDescent="0.3">
      <c r="A210" s="97"/>
      <c r="B210" s="98"/>
      <c r="C210" s="99" t="str">
        <f>IFERROR(VLOOKUP(tbl_ent_jun[[#This Row],[Produto]],produtos,3,0),"")</f>
        <v/>
      </c>
      <c r="D210" s="100" t="str">
        <f>IFERROR(tbl_ent_jun[[#This Row],[preço unitário]]*tbl_ent_jun[[#This Row],[Qtd]],"")</f>
        <v/>
      </c>
      <c r="F210" s="97"/>
      <c r="G210" s="97"/>
      <c r="H210" s="99" t="str">
        <f>IFERROR(VLOOKUP(tbl_vend_jun[[#This Row],[Produto]],produtos,5,0),"")</f>
        <v/>
      </c>
      <c r="I210" s="100" t="str">
        <f>IFERROR(tbl_vend_jun[[#This Row],[preço unitário]]*tbl_vend_jun[[#This Row],[Qtd]],"")</f>
        <v/>
      </c>
      <c r="M210" s="92"/>
    </row>
    <row r="211" spans="1:13" x14ac:dyDescent="0.3">
      <c r="A211" s="97"/>
      <c r="B211" s="98"/>
      <c r="C211" s="99" t="str">
        <f>IFERROR(VLOOKUP(tbl_ent_jun[[#This Row],[Produto]],produtos,3,0),"")</f>
        <v/>
      </c>
      <c r="D211" s="100" t="str">
        <f>IFERROR(tbl_ent_jun[[#This Row],[preço unitário]]*tbl_ent_jun[[#This Row],[Qtd]],"")</f>
        <v/>
      </c>
      <c r="F211" s="97"/>
      <c r="G211" s="97"/>
      <c r="H211" s="99" t="str">
        <f>IFERROR(VLOOKUP(tbl_vend_jun[[#This Row],[Produto]],produtos,5,0),"")</f>
        <v/>
      </c>
      <c r="I211" s="100" t="str">
        <f>IFERROR(tbl_vend_jun[[#This Row],[preço unitário]]*tbl_vend_jun[[#This Row],[Qtd]],"")</f>
        <v/>
      </c>
      <c r="M211" s="92"/>
    </row>
    <row r="212" spans="1:13" x14ac:dyDescent="0.3">
      <c r="A212" s="97"/>
      <c r="B212" s="98"/>
      <c r="C212" s="99" t="str">
        <f>IFERROR(VLOOKUP(tbl_ent_jun[[#This Row],[Produto]],produtos,3,0),"")</f>
        <v/>
      </c>
      <c r="D212" s="100" t="str">
        <f>IFERROR(tbl_ent_jun[[#This Row],[preço unitário]]*tbl_ent_jun[[#This Row],[Qtd]],"")</f>
        <v/>
      </c>
      <c r="F212" s="97"/>
      <c r="G212" s="97"/>
      <c r="H212" s="99" t="str">
        <f>IFERROR(VLOOKUP(tbl_vend_jun[[#This Row],[Produto]],produtos,5,0),"")</f>
        <v/>
      </c>
      <c r="I212" s="100" t="str">
        <f>IFERROR(tbl_vend_jun[[#This Row],[preço unitário]]*tbl_vend_jun[[#This Row],[Qtd]],"")</f>
        <v/>
      </c>
      <c r="M212" s="92"/>
    </row>
    <row r="213" spans="1:13" x14ac:dyDescent="0.3">
      <c r="A213" s="97"/>
      <c r="B213" s="98"/>
      <c r="C213" s="99" t="str">
        <f>IFERROR(VLOOKUP(tbl_ent_jun[[#This Row],[Produto]],produtos,3,0),"")</f>
        <v/>
      </c>
      <c r="D213" s="100" t="str">
        <f>IFERROR(tbl_ent_jun[[#This Row],[preço unitário]]*tbl_ent_jun[[#This Row],[Qtd]],"")</f>
        <v/>
      </c>
      <c r="F213" s="97"/>
      <c r="G213" s="97"/>
      <c r="H213" s="99" t="str">
        <f>IFERROR(VLOOKUP(tbl_vend_jun[[#This Row],[Produto]],produtos,5,0),"")</f>
        <v/>
      </c>
      <c r="I213" s="100" t="str">
        <f>IFERROR(tbl_vend_jun[[#This Row],[preço unitário]]*tbl_vend_jun[[#This Row],[Qtd]],"")</f>
        <v/>
      </c>
      <c r="M213" s="92"/>
    </row>
    <row r="214" spans="1:13" x14ac:dyDescent="0.3">
      <c r="A214" s="97"/>
      <c r="B214" s="98"/>
      <c r="C214" s="99" t="str">
        <f>IFERROR(VLOOKUP(tbl_ent_jun[[#This Row],[Produto]],produtos,3,0),"")</f>
        <v/>
      </c>
      <c r="D214" s="100" t="str">
        <f>IFERROR(tbl_ent_jun[[#This Row],[preço unitário]]*tbl_ent_jun[[#This Row],[Qtd]],"")</f>
        <v/>
      </c>
      <c r="F214" s="97"/>
      <c r="G214" s="97"/>
      <c r="H214" s="99" t="str">
        <f>IFERROR(VLOOKUP(tbl_vend_jun[[#This Row],[Produto]],produtos,5,0),"")</f>
        <v/>
      </c>
      <c r="I214" s="100" t="str">
        <f>IFERROR(tbl_vend_jun[[#This Row],[preço unitário]]*tbl_vend_jun[[#This Row],[Qtd]],"")</f>
        <v/>
      </c>
      <c r="M214" s="92"/>
    </row>
    <row r="215" spans="1:13" x14ac:dyDescent="0.3">
      <c r="A215" s="97"/>
      <c r="B215" s="98"/>
      <c r="C215" s="99" t="str">
        <f>IFERROR(VLOOKUP(tbl_ent_jun[[#This Row],[Produto]],produtos,3,0),"")</f>
        <v/>
      </c>
      <c r="D215" s="100" t="str">
        <f>IFERROR(tbl_ent_jun[[#This Row],[preço unitário]]*tbl_ent_jun[[#This Row],[Qtd]],"")</f>
        <v/>
      </c>
      <c r="F215" s="97"/>
      <c r="G215" s="97"/>
      <c r="H215" s="99" t="str">
        <f>IFERROR(VLOOKUP(tbl_vend_jun[[#This Row],[Produto]],produtos,5,0),"")</f>
        <v/>
      </c>
      <c r="I215" s="100" t="str">
        <f>IFERROR(tbl_vend_jun[[#This Row],[preço unitário]]*tbl_vend_jun[[#This Row],[Qtd]],"")</f>
        <v/>
      </c>
      <c r="M215" s="92"/>
    </row>
    <row r="216" spans="1:13" x14ac:dyDescent="0.3">
      <c r="A216" s="97"/>
      <c r="B216" s="98"/>
      <c r="C216" s="99" t="str">
        <f>IFERROR(VLOOKUP(tbl_ent_jun[[#This Row],[Produto]],produtos,3,0),"")</f>
        <v/>
      </c>
      <c r="D216" s="100" t="str">
        <f>IFERROR(tbl_ent_jun[[#This Row],[preço unitário]]*tbl_ent_jun[[#This Row],[Qtd]],"")</f>
        <v/>
      </c>
      <c r="F216" s="97"/>
      <c r="G216" s="97"/>
      <c r="H216" s="99" t="str">
        <f>IFERROR(VLOOKUP(tbl_vend_jun[[#This Row],[Produto]],produtos,5,0),"")</f>
        <v/>
      </c>
      <c r="I216" s="100" t="str">
        <f>IFERROR(tbl_vend_jun[[#This Row],[preço unitário]]*tbl_vend_jun[[#This Row],[Qtd]],"")</f>
        <v/>
      </c>
      <c r="M216" s="92"/>
    </row>
    <row r="217" spans="1:13" x14ac:dyDescent="0.3">
      <c r="A217" s="97"/>
      <c r="B217" s="98"/>
      <c r="C217" s="99" t="str">
        <f>IFERROR(VLOOKUP(tbl_ent_jun[[#This Row],[Produto]],produtos,3,0),"")</f>
        <v/>
      </c>
      <c r="D217" s="100" t="str">
        <f>IFERROR(tbl_ent_jun[[#This Row],[preço unitário]]*tbl_ent_jun[[#This Row],[Qtd]],"")</f>
        <v/>
      </c>
      <c r="F217" s="97"/>
      <c r="G217" s="97"/>
      <c r="H217" s="99" t="str">
        <f>IFERROR(VLOOKUP(tbl_vend_jun[[#This Row],[Produto]],produtos,5,0),"")</f>
        <v/>
      </c>
      <c r="I217" s="100" t="str">
        <f>IFERROR(tbl_vend_jun[[#This Row],[preço unitário]]*tbl_vend_jun[[#This Row],[Qtd]],"")</f>
        <v/>
      </c>
      <c r="M217" s="92"/>
    </row>
    <row r="218" spans="1:13" x14ac:dyDescent="0.3">
      <c r="A218" s="97"/>
      <c r="B218" s="98"/>
      <c r="C218" s="99" t="str">
        <f>IFERROR(VLOOKUP(tbl_ent_jun[[#This Row],[Produto]],produtos,3,0),"")</f>
        <v/>
      </c>
      <c r="D218" s="100" t="str">
        <f>IFERROR(tbl_ent_jun[[#This Row],[preço unitário]]*tbl_ent_jun[[#This Row],[Qtd]],"")</f>
        <v/>
      </c>
      <c r="F218" s="97"/>
      <c r="G218" s="97"/>
      <c r="H218" s="99" t="str">
        <f>IFERROR(VLOOKUP(tbl_vend_jun[[#This Row],[Produto]],produtos,5,0),"")</f>
        <v/>
      </c>
      <c r="I218" s="100" t="str">
        <f>IFERROR(tbl_vend_jun[[#This Row],[preço unitário]]*tbl_vend_jun[[#This Row],[Qtd]],"")</f>
        <v/>
      </c>
      <c r="M218" s="92"/>
    </row>
    <row r="219" spans="1:13" x14ac:dyDescent="0.3">
      <c r="A219" s="97"/>
      <c r="B219" s="98"/>
      <c r="C219" s="99" t="str">
        <f>IFERROR(VLOOKUP(tbl_ent_jun[[#This Row],[Produto]],produtos,3,0),"")</f>
        <v/>
      </c>
      <c r="D219" s="100" t="str">
        <f>IFERROR(tbl_ent_jun[[#This Row],[preço unitário]]*tbl_ent_jun[[#This Row],[Qtd]],"")</f>
        <v/>
      </c>
      <c r="F219" s="97"/>
      <c r="G219" s="97"/>
      <c r="H219" s="99" t="str">
        <f>IFERROR(VLOOKUP(tbl_vend_jun[[#This Row],[Produto]],produtos,5,0),"")</f>
        <v/>
      </c>
      <c r="I219" s="100" t="str">
        <f>IFERROR(tbl_vend_jun[[#This Row],[preço unitário]]*tbl_vend_jun[[#This Row],[Qtd]],"")</f>
        <v/>
      </c>
      <c r="M219" s="92"/>
    </row>
    <row r="220" spans="1:13" x14ac:dyDescent="0.3">
      <c r="A220" s="97"/>
      <c r="B220" s="98"/>
      <c r="C220" s="99" t="str">
        <f>IFERROR(VLOOKUP(tbl_ent_jun[[#This Row],[Produto]],produtos,3,0),"")</f>
        <v/>
      </c>
      <c r="D220" s="100" t="str">
        <f>IFERROR(tbl_ent_jun[[#This Row],[preço unitário]]*tbl_ent_jun[[#This Row],[Qtd]],"")</f>
        <v/>
      </c>
      <c r="F220" s="97"/>
      <c r="G220" s="97"/>
      <c r="H220" s="99" t="str">
        <f>IFERROR(VLOOKUP(tbl_vend_jun[[#This Row],[Produto]],produtos,5,0),"")</f>
        <v/>
      </c>
      <c r="I220" s="100" t="str">
        <f>IFERROR(tbl_vend_jun[[#This Row],[preço unitário]]*tbl_vend_jun[[#This Row],[Qtd]],"")</f>
        <v/>
      </c>
      <c r="M220" s="92"/>
    </row>
    <row r="221" spans="1:13" x14ac:dyDescent="0.3">
      <c r="A221" s="97"/>
      <c r="B221" s="98"/>
      <c r="C221" s="99" t="str">
        <f>IFERROR(VLOOKUP(tbl_ent_jun[[#This Row],[Produto]],produtos,3,0),"")</f>
        <v/>
      </c>
      <c r="D221" s="100" t="str">
        <f>IFERROR(tbl_ent_jun[[#This Row],[preço unitário]]*tbl_ent_jun[[#This Row],[Qtd]],"")</f>
        <v/>
      </c>
      <c r="F221" s="97"/>
      <c r="G221" s="97"/>
      <c r="H221" s="99" t="str">
        <f>IFERROR(VLOOKUP(tbl_vend_jun[[#This Row],[Produto]],produtos,5,0),"")</f>
        <v/>
      </c>
      <c r="I221" s="100" t="str">
        <f>IFERROR(tbl_vend_jun[[#This Row],[preço unitário]]*tbl_vend_jun[[#This Row],[Qtd]],"")</f>
        <v/>
      </c>
      <c r="M221" s="92"/>
    </row>
    <row r="222" spans="1:13" x14ac:dyDescent="0.3">
      <c r="A222" s="97"/>
      <c r="B222" s="98"/>
      <c r="C222" s="99" t="str">
        <f>IFERROR(VLOOKUP(tbl_ent_jun[[#This Row],[Produto]],produtos,3,0),"")</f>
        <v/>
      </c>
      <c r="D222" s="100" t="str">
        <f>IFERROR(tbl_ent_jun[[#This Row],[preço unitário]]*tbl_ent_jun[[#This Row],[Qtd]],"")</f>
        <v/>
      </c>
      <c r="F222" s="97"/>
      <c r="G222" s="97"/>
      <c r="H222" s="99" t="str">
        <f>IFERROR(VLOOKUP(tbl_vend_jun[[#This Row],[Produto]],produtos,5,0),"")</f>
        <v/>
      </c>
      <c r="I222" s="100" t="str">
        <f>IFERROR(tbl_vend_jun[[#This Row],[preço unitário]]*tbl_vend_jun[[#This Row],[Qtd]],"")</f>
        <v/>
      </c>
      <c r="M222" s="92"/>
    </row>
    <row r="223" spans="1:13" x14ac:dyDescent="0.3">
      <c r="A223" s="97"/>
      <c r="B223" s="98"/>
      <c r="C223" s="99" t="str">
        <f>IFERROR(VLOOKUP(tbl_ent_jun[[#This Row],[Produto]],produtos,3,0),"")</f>
        <v/>
      </c>
      <c r="D223" s="100" t="str">
        <f>IFERROR(tbl_ent_jun[[#This Row],[preço unitário]]*tbl_ent_jun[[#This Row],[Qtd]],"")</f>
        <v/>
      </c>
      <c r="F223" s="97"/>
      <c r="G223" s="97"/>
      <c r="H223" s="99" t="str">
        <f>IFERROR(VLOOKUP(tbl_vend_jun[[#This Row],[Produto]],produtos,5,0),"")</f>
        <v/>
      </c>
      <c r="I223" s="100" t="str">
        <f>IFERROR(tbl_vend_jun[[#This Row],[preço unitário]]*tbl_vend_jun[[#This Row],[Qtd]],"")</f>
        <v/>
      </c>
      <c r="M223" s="92"/>
    </row>
    <row r="224" spans="1:13" x14ac:dyDescent="0.3">
      <c r="A224" s="97"/>
      <c r="B224" s="98"/>
      <c r="C224" s="99" t="str">
        <f>IFERROR(VLOOKUP(tbl_ent_jun[[#This Row],[Produto]],produtos,3,0),"")</f>
        <v/>
      </c>
      <c r="D224" s="100" t="str">
        <f>IFERROR(tbl_ent_jun[[#This Row],[preço unitário]]*tbl_ent_jun[[#This Row],[Qtd]],"")</f>
        <v/>
      </c>
      <c r="F224" s="97"/>
      <c r="G224" s="97"/>
      <c r="H224" s="99" t="str">
        <f>IFERROR(VLOOKUP(tbl_vend_jun[[#This Row],[Produto]],produtos,5,0),"")</f>
        <v/>
      </c>
      <c r="I224" s="100" t="str">
        <f>IFERROR(tbl_vend_jun[[#This Row],[preço unitário]]*tbl_vend_jun[[#This Row],[Qtd]],"")</f>
        <v/>
      </c>
      <c r="M224" s="92"/>
    </row>
    <row r="225" spans="1:13" x14ac:dyDescent="0.3">
      <c r="A225" s="97"/>
      <c r="B225" s="98"/>
      <c r="C225" s="99" t="str">
        <f>IFERROR(VLOOKUP(tbl_ent_jun[[#This Row],[Produto]],produtos,3,0),"")</f>
        <v/>
      </c>
      <c r="D225" s="100" t="str">
        <f>IFERROR(tbl_ent_jun[[#This Row],[preço unitário]]*tbl_ent_jun[[#This Row],[Qtd]],"")</f>
        <v/>
      </c>
      <c r="F225" s="97"/>
      <c r="G225" s="97"/>
      <c r="H225" s="99" t="str">
        <f>IFERROR(VLOOKUP(tbl_vend_jun[[#This Row],[Produto]],produtos,5,0),"")</f>
        <v/>
      </c>
      <c r="I225" s="100" t="str">
        <f>IFERROR(tbl_vend_jun[[#This Row],[preço unitário]]*tbl_vend_jun[[#This Row],[Qtd]],"")</f>
        <v/>
      </c>
      <c r="M225" s="92"/>
    </row>
    <row r="226" spans="1:13" x14ac:dyDescent="0.3">
      <c r="A226" s="97"/>
      <c r="B226" s="98"/>
      <c r="C226" s="99" t="str">
        <f>IFERROR(VLOOKUP(tbl_ent_jun[[#This Row],[Produto]],produtos,3,0),"")</f>
        <v/>
      </c>
      <c r="D226" s="100" t="str">
        <f>IFERROR(tbl_ent_jun[[#This Row],[preço unitário]]*tbl_ent_jun[[#This Row],[Qtd]],"")</f>
        <v/>
      </c>
      <c r="F226" s="97"/>
      <c r="G226" s="97"/>
      <c r="H226" s="99" t="str">
        <f>IFERROR(VLOOKUP(tbl_vend_jun[[#This Row],[Produto]],produtos,5,0),"")</f>
        <v/>
      </c>
      <c r="I226" s="100" t="str">
        <f>IFERROR(tbl_vend_jun[[#This Row],[preço unitário]]*tbl_vend_jun[[#This Row],[Qtd]],"")</f>
        <v/>
      </c>
      <c r="M226" s="92"/>
    </row>
    <row r="227" spans="1:13" x14ac:dyDescent="0.3">
      <c r="A227" s="97"/>
      <c r="B227" s="98"/>
      <c r="C227" s="99" t="str">
        <f>IFERROR(VLOOKUP(tbl_ent_jun[[#This Row],[Produto]],produtos,3,0),"")</f>
        <v/>
      </c>
      <c r="D227" s="100" t="str">
        <f>IFERROR(tbl_ent_jun[[#This Row],[preço unitário]]*tbl_ent_jun[[#This Row],[Qtd]],"")</f>
        <v/>
      </c>
      <c r="F227" s="97"/>
      <c r="G227" s="97"/>
      <c r="H227" s="99" t="str">
        <f>IFERROR(VLOOKUP(tbl_vend_jun[[#This Row],[Produto]],produtos,5,0),"")</f>
        <v/>
      </c>
      <c r="I227" s="100" t="str">
        <f>IFERROR(tbl_vend_jun[[#This Row],[preço unitário]]*tbl_vend_jun[[#This Row],[Qtd]],"")</f>
        <v/>
      </c>
      <c r="M227" s="92"/>
    </row>
    <row r="228" spans="1:13" x14ac:dyDescent="0.3">
      <c r="A228" s="97"/>
      <c r="B228" s="98"/>
      <c r="C228" s="99" t="str">
        <f>IFERROR(VLOOKUP(tbl_ent_jun[[#This Row],[Produto]],produtos,3,0),"")</f>
        <v/>
      </c>
      <c r="D228" s="100" t="str">
        <f>IFERROR(tbl_ent_jun[[#This Row],[preço unitário]]*tbl_ent_jun[[#This Row],[Qtd]],"")</f>
        <v/>
      </c>
      <c r="F228" s="97"/>
      <c r="G228" s="97"/>
      <c r="H228" s="99" t="str">
        <f>IFERROR(VLOOKUP(tbl_vend_jun[[#This Row],[Produto]],produtos,5,0),"")</f>
        <v/>
      </c>
      <c r="I228" s="100" t="str">
        <f>IFERROR(tbl_vend_jun[[#This Row],[preço unitário]]*tbl_vend_jun[[#This Row],[Qtd]],"")</f>
        <v/>
      </c>
      <c r="M228" s="92"/>
    </row>
    <row r="229" spans="1:13" x14ac:dyDescent="0.3">
      <c r="A229" s="97"/>
      <c r="B229" s="98"/>
      <c r="C229" s="99" t="str">
        <f>IFERROR(VLOOKUP(tbl_ent_jun[[#This Row],[Produto]],produtos,3,0),"")</f>
        <v/>
      </c>
      <c r="D229" s="100" t="str">
        <f>IFERROR(tbl_ent_jun[[#This Row],[preço unitário]]*tbl_ent_jun[[#This Row],[Qtd]],"")</f>
        <v/>
      </c>
      <c r="F229" s="97"/>
      <c r="G229" s="97"/>
      <c r="H229" s="99" t="str">
        <f>IFERROR(VLOOKUP(tbl_vend_jun[[#This Row],[Produto]],produtos,5,0),"")</f>
        <v/>
      </c>
      <c r="I229" s="100" t="str">
        <f>IFERROR(tbl_vend_jun[[#This Row],[preço unitário]]*tbl_vend_jun[[#This Row],[Qtd]],"")</f>
        <v/>
      </c>
      <c r="M229" s="92"/>
    </row>
    <row r="230" spans="1:13" x14ac:dyDescent="0.3">
      <c r="A230" s="97"/>
      <c r="B230" s="98"/>
      <c r="C230" s="99" t="str">
        <f>IFERROR(VLOOKUP(tbl_ent_jun[[#This Row],[Produto]],produtos,3,0),"")</f>
        <v/>
      </c>
      <c r="D230" s="100" t="str">
        <f>IFERROR(tbl_ent_jun[[#This Row],[preço unitário]]*tbl_ent_jun[[#This Row],[Qtd]],"")</f>
        <v/>
      </c>
      <c r="F230" s="97"/>
      <c r="G230" s="97"/>
      <c r="H230" s="99" t="str">
        <f>IFERROR(VLOOKUP(tbl_vend_jun[[#This Row],[Produto]],produtos,5,0),"")</f>
        <v/>
      </c>
      <c r="I230" s="100" t="str">
        <f>IFERROR(tbl_vend_jun[[#This Row],[preço unitário]]*tbl_vend_jun[[#This Row],[Qtd]],"")</f>
        <v/>
      </c>
      <c r="M230" s="92"/>
    </row>
    <row r="231" spans="1:13" x14ac:dyDescent="0.3">
      <c r="A231" s="97"/>
      <c r="B231" s="98"/>
      <c r="C231" s="99" t="str">
        <f>IFERROR(VLOOKUP(tbl_ent_jun[[#This Row],[Produto]],produtos,3,0),"")</f>
        <v/>
      </c>
      <c r="D231" s="100" t="str">
        <f>IFERROR(tbl_ent_jun[[#This Row],[preço unitário]]*tbl_ent_jun[[#This Row],[Qtd]],"")</f>
        <v/>
      </c>
      <c r="F231" s="97"/>
      <c r="G231" s="97"/>
      <c r="H231" s="99" t="str">
        <f>IFERROR(VLOOKUP(tbl_vend_jun[[#This Row],[Produto]],produtos,5,0),"")</f>
        <v/>
      </c>
      <c r="I231" s="100" t="str">
        <f>IFERROR(tbl_vend_jun[[#This Row],[preço unitário]]*tbl_vend_jun[[#This Row],[Qtd]],"")</f>
        <v/>
      </c>
      <c r="M231" s="92"/>
    </row>
    <row r="232" spans="1:13" x14ac:dyDescent="0.3">
      <c r="A232" s="97"/>
      <c r="B232" s="98"/>
      <c r="C232" s="99" t="str">
        <f>IFERROR(VLOOKUP(tbl_ent_jun[[#This Row],[Produto]],produtos,3,0),"")</f>
        <v/>
      </c>
      <c r="D232" s="100" t="str">
        <f>IFERROR(tbl_ent_jun[[#This Row],[preço unitário]]*tbl_ent_jun[[#This Row],[Qtd]],"")</f>
        <v/>
      </c>
      <c r="F232" s="97"/>
      <c r="G232" s="97"/>
      <c r="H232" s="99" t="str">
        <f>IFERROR(VLOOKUP(tbl_vend_jun[[#This Row],[Produto]],produtos,5,0),"")</f>
        <v/>
      </c>
      <c r="I232" s="100" t="str">
        <f>IFERROR(tbl_vend_jun[[#This Row],[preço unitário]]*tbl_vend_jun[[#This Row],[Qtd]],"")</f>
        <v/>
      </c>
      <c r="M232" s="92"/>
    </row>
    <row r="233" spans="1:13" x14ac:dyDescent="0.3">
      <c r="A233" s="97"/>
      <c r="B233" s="98"/>
      <c r="C233" s="99" t="str">
        <f>IFERROR(VLOOKUP(tbl_ent_jun[[#This Row],[Produto]],produtos,3,0),"")</f>
        <v/>
      </c>
      <c r="D233" s="100" t="str">
        <f>IFERROR(tbl_ent_jun[[#This Row],[preço unitário]]*tbl_ent_jun[[#This Row],[Qtd]],"")</f>
        <v/>
      </c>
      <c r="F233" s="97"/>
      <c r="G233" s="97"/>
      <c r="H233" s="99" t="str">
        <f>IFERROR(VLOOKUP(tbl_vend_jun[[#This Row],[Produto]],produtos,5,0),"")</f>
        <v/>
      </c>
      <c r="I233" s="100" t="str">
        <f>IFERROR(tbl_vend_jun[[#This Row],[preço unitário]]*tbl_vend_jun[[#This Row],[Qtd]],"")</f>
        <v/>
      </c>
      <c r="M233" s="92"/>
    </row>
    <row r="234" spans="1:13" x14ac:dyDescent="0.3">
      <c r="A234" s="97"/>
      <c r="B234" s="98"/>
      <c r="C234" s="99" t="str">
        <f>IFERROR(VLOOKUP(tbl_ent_jun[[#This Row],[Produto]],produtos,3,0),"")</f>
        <v/>
      </c>
      <c r="D234" s="100" t="str">
        <f>IFERROR(tbl_ent_jun[[#This Row],[preço unitário]]*tbl_ent_jun[[#This Row],[Qtd]],"")</f>
        <v/>
      </c>
      <c r="F234" s="97"/>
      <c r="G234" s="97"/>
      <c r="H234" s="99" t="str">
        <f>IFERROR(VLOOKUP(tbl_vend_jun[[#This Row],[Produto]],produtos,5,0),"")</f>
        <v/>
      </c>
      <c r="I234" s="100" t="str">
        <f>IFERROR(tbl_vend_jun[[#This Row],[preço unitário]]*tbl_vend_jun[[#This Row],[Qtd]],"")</f>
        <v/>
      </c>
      <c r="M234" s="92"/>
    </row>
    <row r="235" spans="1:13" x14ac:dyDescent="0.3">
      <c r="A235" s="97"/>
      <c r="B235" s="98"/>
      <c r="C235" s="99" t="str">
        <f>IFERROR(VLOOKUP(tbl_ent_jun[[#This Row],[Produto]],produtos,3,0),"")</f>
        <v/>
      </c>
      <c r="D235" s="100" t="str">
        <f>IFERROR(tbl_ent_jun[[#This Row],[preço unitário]]*tbl_ent_jun[[#This Row],[Qtd]],"")</f>
        <v/>
      </c>
      <c r="F235" s="97"/>
      <c r="G235" s="97"/>
      <c r="H235" s="99" t="str">
        <f>IFERROR(VLOOKUP(tbl_vend_jun[[#This Row],[Produto]],produtos,5,0),"")</f>
        <v/>
      </c>
      <c r="I235" s="100" t="str">
        <f>IFERROR(tbl_vend_jun[[#This Row],[preço unitário]]*tbl_vend_jun[[#This Row],[Qtd]],"")</f>
        <v/>
      </c>
      <c r="M235" s="92"/>
    </row>
    <row r="236" spans="1:13" x14ac:dyDescent="0.3">
      <c r="A236" s="97"/>
      <c r="B236" s="98"/>
      <c r="C236" s="99" t="str">
        <f>IFERROR(VLOOKUP(tbl_ent_jun[[#This Row],[Produto]],produtos,3,0),"")</f>
        <v/>
      </c>
      <c r="D236" s="100" t="str">
        <f>IFERROR(tbl_ent_jun[[#This Row],[preço unitário]]*tbl_ent_jun[[#This Row],[Qtd]],"")</f>
        <v/>
      </c>
      <c r="F236" s="97"/>
      <c r="G236" s="97"/>
      <c r="H236" s="99" t="str">
        <f>IFERROR(VLOOKUP(tbl_vend_jun[[#This Row],[Produto]],produtos,5,0),"")</f>
        <v/>
      </c>
      <c r="I236" s="100" t="str">
        <f>IFERROR(tbl_vend_jun[[#This Row],[preço unitário]]*tbl_vend_jun[[#This Row],[Qtd]],"")</f>
        <v/>
      </c>
      <c r="M236" s="92"/>
    </row>
    <row r="237" spans="1:13" x14ac:dyDescent="0.3">
      <c r="A237" s="97"/>
      <c r="B237" s="98"/>
      <c r="C237" s="99" t="str">
        <f>IFERROR(VLOOKUP(tbl_ent_jun[[#This Row],[Produto]],produtos,3,0),"")</f>
        <v/>
      </c>
      <c r="D237" s="100" t="str">
        <f>IFERROR(tbl_ent_jun[[#This Row],[preço unitário]]*tbl_ent_jun[[#This Row],[Qtd]],"")</f>
        <v/>
      </c>
      <c r="F237" s="97"/>
      <c r="G237" s="97"/>
      <c r="H237" s="99" t="str">
        <f>IFERROR(VLOOKUP(tbl_vend_jun[[#This Row],[Produto]],produtos,5,0),"")</f>
        <v/>
      </c>
      <c r="I237" s="100" t="str">
        <f>IFERROR(tbl_vend_jun[[#This Row],[preço unitário]]*tbl_vend_jun[[#This Row],[Qtd]],"")</f>
        <v/>
      </c>
      <c r="M237" s="92"/>
    </row>
    <row r="238" spans="1:13" x14ac:dyDescent="0.3">
      <c r="A238" s="97"/>
      <c r="B238" s="98"/>
      <c r="C238" s="99" t="str">
        <f>IFERROR(VLOOKUP(tbl_ent_jun[[#This Row],[Produto]],produtos,3,0),"")</f>
        <v/>
      </c>
      <c r="D238" s="100" t="str">
        <f>IFERROR(tbl_ent_jun[[#This Row],[preço unitário]]*tbl_ent_jun[[#This Row],[Qtd]],"")</f>
        <v/>
      </c>
      <c r="F238" s="97"/>
      <c r="G238" s="97"/>
      <c r="H238" s="99" t="str">
        <f>IFERROR(VLOOKUP(tbl_vend_jun[[#This Row],[Produto]],produtos,5,0),"")</f>
        <v/>
      </c>
      <c r="I238" s="100" t="str">
        <f>IFERROR(tbl_vend_jun[[#This Row],[preço unitário]]*tbl_vend_jun[[#This Row],[Qtd]],"")</f>
        <v/>
      </c>
      <c r="M238" s="92"/>
    </row>
    <row r="239" spans="1:13" x14ac:dyDescent="0.3">
      <c r="A239" s="97"/>
      <c r="B239" s="98"/>
      <c r="C239" s="99" t="str">
        <f>IFERROR(VLOOKUP(tbl_ent_jun[[#This Row],[Produto]],produtos,3,0),"")</f>
        <v/>
      </c>
      <c r="D239" s="100" t="str">
        <f>IFERROR(tbl_ent_jun[[#This Row],[preço unitário]]*tbl_ent_jun[[#This Row],[Qtd]],"")</f>
        <v/>
      </c>
      <c r="F239" s="97"/>
      <c r="G239" s="97"/>
      <c r="H239" s="99" t="str">
        <f>IFERROR(VLOOKUP(tbl_vend_jun[[#This Row],[Produto]],produtos,5,0),"")</f>
        <v/>
      </c>
      <c r="I239" s="100" t="str">
        <f>IFERROR(tbl_vend_jun[[#This Row],[preço unitário]]*tbl_vend_jun[[#This Row],[Qtd]],"")</f>
        <v/>
      </c>
      <c r="M239" s="92"/>
    </row>
    <row r="240" spans="1:13" x14ac:dyDescent="0.3">
      <c r="A240" s="97"/>
      <c r="B240" s="98"/>
      <c r="C240" s="99" t="str">
        <f>IFERROR(VLOOKUP(tbl_ent_jun[[#This Row],[Produto]],produtos,3,0),"")</f>
        <v/>
      </c>
      <c r="D240" s="100" t="str">
        <f>IFERROR(tbl_ent_jun[[#This Row],[preço unitário]]*tbl_ent_jun[[#This Row],[Qtd]],"")</f>
        <v/>
      </c>
      <c r="F240" s="97"/>
      <c r="G240" s="97"/>
      <c r="H240" s="99" t="str">
        <f>IFERROR(VLOOKUP(tbl_vend_jun[[#This Row],[Produto]],produtos,5,0),"")</f>
        <v/>
      </c>
      <c r="I240" s="100" t="str">
        <f>IFERROR(tbl_vend_jun[[#This Row],[preço unitário]]*tbl_vend_jun[[#This Row],[Qtd]],"")</f>
        <v/>
      </c>
      <c r="M240" s="92"/>
    </row>
    <row r="241" spans="1:13" x14ac:dyDescent="0.3">
      <c r="A241" s="97"/>
      <c r="B241" s="98"/>
      <c r="C241" s="99" t="str">
        <f>IFERROR(VLOOKUP(tbl_ent_jun[[#This Row],[Produto]],produtos,3,0),"")</f>
        <v/>
      </c>
      <c r="D241" s="100" t="str">
        <f>IFERROR(tbl_ent_jun[[#This Row],[preço unitário]]*tbl_ent_jun[[#This Row],[Qtd]],"")</f>
        <v/>
      </c>
      <c r="F241" s="97"/>
      <c r="G241" s="97"/>
      <c r="H241" s="99" t="str">
        <f>IFERROR(VLOOKUP(tbl_vend_jun[[#This Row],[Produto]],produtos,5,0),"")</f>
        <v/>
      </c>
      <c r="I241" s="100" t="str">
        <f>IFERROR(tbl_vend_jun[[#This Row],[preço unitário]]*tbl_vend_jun[[#This Row],[Qtd]],"")</f>
        <v/>
      </c>
      <c r="M241" s="92"/>
    </row>
    <row r="242" spans="1:13" x14ac:dyDescent="0.3">
      <c r="A242" s="97"/>
      <c r="B242" s="98"/>
      <c r="C242" s="99" t="str">
        <f>IFERROR(VLOOKUP(tbl_ent_jun[[#This Row],[Produto]],produtos,3,0),"")</f>
        <v/>
      </c>
      <c r="D242" s="100" t="str">
        <f>IFERROR(tbl_ent_jun[[#This Row],[preço unitário]]*tbl_ent_jun[[#This Row],[Qtd]],"")</f>
        <v/>
      </c>
      <c r="F242" s="97"/>
      <c r="G242" s="97"/>
      <c r="H242" s="99" t="str">
        <f>IFERROR(VLOOKUP(tbl_vend_jun[[#This Row],[Produto]],produtos,5,0),"")</f>
        <v/>
      </c>
      <c r="I242" s="100" t="str">
        <f>IFERROR(tbl_vend_jun[[#This Row],[preço unitário]]*tbl_vend_jun[[#This Row],[Qtd]],"")</f>
        <v/>
      </c>
      <c r="M242" s="92"/>
    </row>
    <row r="243" spans="1:13" x14ac:dyDescent="0.3">
      <c r="A243" s="97"/>
      <c r="B243" s="98"/>
      <c r="C243" s="99" t="str">
        <f>IFERROR(VLOOKUP(tbl_ent_jun[[#This Row],[Produto]],produtos,3,0),"")</f>
        <v/>
      </c>
      <c r="D243" s="100" t="str">
        <f>IFERROR(tbl_ent_jun[[#This Row],[preço unitário]]*tbl_ent_jun[[#This Row],[Qtd]],"")</f>
        <v/>
      </c>
      <c r="F243" s="97"/>
      <c r="G243" s="97"/>
      <c r="H243" s="99" t="str">
        <f>IFERROR(VLOOKUP(tbl_vend_jun[[#This Row],[Produto]],produtos,5,0),"")</f>
        <v/>
      </c>
      <c r="I243" s="100" t="str">
        <f>IFERROR(tbl_vend_jun[[#This Row],[preço unitário]]*tbl_vend_jun[[#This Row],[Qtd]],"")</f>
        <v/>
      </c>
      <c r="M243" s="92"/>
    </row>
    <row r="244" spans="1:13" x14ac:dyDescent="0.3">
      <c r="A244" s="97"/>
      <c r="B244" s="98"/>
      <c r="C244" s="99" t="str">
        <f>IFERROR(VLOOKUP(tbl_ent_jun[[#This Row],[Produto]],produtos,3,0),"")</f>
        <v/>
      </c>
      <c r="D244" s="100" t="str">
        <f>IFERROR(tbl_ent_jun[[#This Row],[preço unitário]]*tbl_ent_jun[[#This Row],[Qtd]],"")</f>
        <v/>
      </c>
      <c r="F244" s="97"/>
      <c r="G244" s="97"/>
      <c r="H244" s="99" t="str">
        <f>IFERROR(VLOOKUP(tbl_vend_jun[[#This Row],[Produto]],produtos,5,0),"")</f>
        <v/>
      </c>
      <c r="I244" s="100" t="str">
        <f>IFERROR(tbl_vend_jun[[#This Row],[preço unitário]]*tbl_vend_jun[[#This Row],[Qtd]],"")</f>
        <v/>
      </c>
      <c r="M244" s="92"/>
    </row>
    <row r="245" spans="1:13" x14ac:dyDescent="0.3">
      <c r="A245" s="97"/>
      <c r="B245" s="98"/>
      <c r="C245" s="99" t="str">
        <f>IFERROR(VLOOKUP(tbl_ent_jun[[#This Row],[Produto]],produtos,3,0),"")</f>
        <v/>
      </c>
      <c r="D245" s="100" t="str">
        <f>IFERROR(tbl_ent_jun[[#This Row],[preço unitário]]*tbl_ent_jun[[#This Row],[Qtd]],"")</f>
        <v/>
      </c>
      <c r="F245" s="97"/>
      <c r="G245" s="97"/>
      <c r="H245" s="99" t="str">
        <f>IFERROR(VLOOKUP(tbl_vend_jun[[#This Row],[Produto]],produtos,5,0),"")</f>
        <v/>
      </c>
      <c r="I245" s="100" t="str">
        <f>IFERROR(tbl_vend_jun[[#This Row],[preço unitário]]*tbl_vend_jun[[#This Row],[Qtd]],"")</f>
        <v/>
      </c>
      <c r="M245" s="92"/>
    </row>
    <row r="246" spans="1:13" x14ac:dyDescent="0.3">
      <c r="A246" s="97"/>
      <c r="B246" s="98"/>
      <c r="C246" s="99" t="str">
        <f>IFERROR(VLOOKUP(tbl_ent_jun[[#This Row],[Produto]],produtos,3,0),"")</f>
        <v/>
      </c>
      <c r="D246" s="100" t="str">
        <f>IFERROR(tbl_ent_jun[[#This Row],[preço unitário]]*tbl_ent_jun[[#This Row],[Qtd]],"")</f>
        <v/>
      </c>
      <c r="F246" s="97"/>
      <c r="G246" s="97"/>
      <c r="H246" s="99" t="str">
        <f>IFERROR(VLOOKUP(tbl_vend_jun[[#This Row],[Produto]],produtos,5,0),"")</f>
        <v/>
      </c>
      <c r="I246" s="100" t="str">
        <f>IFERROR(tbl_vend_jun[[#This Row],[preço unitário]]*tbl_vend_jun[[#This Row],[Qtd]],"")</f>
        <v/>
      </c>
      <c r="M246" s="92"/>
    </row>
    <row r="247" spans="1:13" x14ac:dyDescent="0.3">
      <c r="A247" s="97"/>
      <c r="B247" s="98"/>
      <c r="C247" s="99" t="str">
        <f>IFERROR(VLOOKUP(tbl_ent_jun[[#This Row],[Produto]],produtos,3,0),"")</f>
        <v/>
      </c>
      <c r="D247" s="100" t="str">
        <f>IFERROR(tbl_ent_jun[[#This Row],[preço unitário]]*tbl_ent_jun[[#This Row],[Qtd]],"")</f>
        <v/>
      </c>
      <c r="F247" s="97"/>
      <c r="G247" s="97"/>
      <c r="H247" s="99" t="str">
        <f>IFERROR(VLOOKUP(tbl_vend_jun[[#This Row],[Produto]],produtos,5,0),"")</f>
        <v/>
      </c>
      <c r="I247" s="100" t="str">
        <f>IFERROR(tbl_vend_jun[[#This Row],[preço unitário]]*tbl_vend_jun[[#This Row],[Qtd]],"")</f>
        <v/>
      </c>
      <c r="M247" s="92"/>
    </row>
    <row r="248" spans="1:13" x14ac:dyDescent="0.3">
      <c r="A248" s="97"/>
      <c r="B248" s="98"/>
      <c r="C248" s="99" t="str">
        <f>IFERROR(VLOOKUP(tbl_ent_jun[[#This Row],[Produto]],produtos,3,0),"")</f>
        <v/>
      </c>
      <c r="D248" s="100" t="str">
        <f>IFERROR(tbl_ent_jun[[#This Row],[preço unitário]]*tbl_ent_jun[[#This Row],[Qtd]],"")</f>
        <v/>
      </c>
      <c r="F248" s="97"/>
      <c r="G248" s="97"/>
      <c r="H248" s="99" t="str">
        <f>IFERROR(VLOOKUP(tbl_vend_jun[[#This Row],[Produto]],produtos,5,0),"")</f>
        <v/>
      </c>
      <c r="I248" s="100" t="str">
        <f>IFERROR(tbl_vend_jun[[#This Row],[preço unitário]]*tbl_vend_jun[[#This Row],[Qtd]],"")</f>
        <v/>
      </c>
      <c r="M248" s="92"/>
    </row>
    <row r="249" spans="1:13" x14ac:dyDescent="0.3">
      <c r="A249" s="97"/>
      <c r="B249" s="98"/>
      <c r="C249" s="99" t="str">
        <f>IFERROR(VLOOKUP(tbl_ent_jun[[#This Row],[Produto]],produtos,3,0),"")</f>
        <v/>
      </c>
      <c r="D249" s="100" t="str">
        <f>IFERROR(tbl_ent_jun[[#This Row],[preço unitário]]*tbl_ent_jun[[#This Row],[Qtd]],"")</f>
        <v/>
      </c>
      <c r="F249" s="97"/>
      <c r="G249" s="97"/>
      <c r="H249" s="99" t="str">
        <f>IFERROR(VLOOKUP(tbl_vend_jun[[#This Row],[Produto]],produtos,5,0),"")</f>
        <v/>
      </c>
      <c r="I249" s="100" t="str">
        <f>IFERROR(tbl_vend_jun[[#This Row],[preço unitário]]*tbl_vend_jun[[#This Row],[Qtd]],"")</f>
        <v/>
      </c>
      <c r="M249" s="92"/>
    </row>
    <row r="250" spans="1:13" x14ac:dyDescent="0.3">
      <c r="A250" s="97"/>
      <c r="B250" s="98"/>
      <c r="C250" s="99" t="str">
        <f>IFERROR(VLOOKUP(tbl_ent_jun[[#This Row],[Produto]],produtos,3,0),"")</f>
        <v/>
      </c>
      <c r="D250" s="100" t="str">
        <f>IFERROR(tbl_ent_jun[[#This Row],[preço unitário]]*tbl_ent_jun[[#This Row],[Qtd]],"")</f>
        <v/>
      </c>
      <c r="F250" s="97"/>
      <c r="G250" s="97"/>
      <c r="H250" s="99" t="str">
        <f>IFERROR(VLOOKUP(tbl_vend_jun[[#This Row],[Produto]],produtos,5,0),"")</f>
        <v/>
      </c>
      <c r="I250" s="100" t="str">
        <f>IFERROR(tbl_vend_jun[[#This Row],[preço unitário]]*tbl_vend_jun[[#This Row],[Qtd]],"")</f>
        <v/>
      </c>
      <c r="M250" s="92"/>
    </row>
    <row r="251" spans="1:13" x14ac:dyDescent="0.3">
      <c r="A251" s="97"/>
      <c r="B251" s="98"/>
      <c r="C251" s="99" t="str">
        <f>IFERROR(VLOOKUP(tbl_ent_jun[[#This Row],[Produto]],produtos,3,0),"")</f>
        <v/>
      </c>
      <c r="D251" s="100" t="str">
        <f>IFERROR(tbl_ent_jun[[#This Row],[preço unitário]]*tbl_ent_jun[[#This Row],[Qtd]],"")</f>
        <v/>
      </c>
      <c r="F251" s="97"/>
      <c r="G251" s="97"/>
      <c r="H251" s="99" t="str">
        <f>IFERROR(VLOOKUP(tbl_vend_jun[[#This Row],[Produto]],produtos,5,0),"")</f>
        <v/>
      </c>
      <c r="I251" s="100" t="str">
        <f>IFERROR(tbl_vend_jun[[#This Row],[preço unitário]]*tbl_vend_jun[[#This Row],[Qtd]],"")</f>
        <v/>
      </c>
      <c r="M251" s="92"/>
    </row>
    <row r="252" spans="1:13" x14ac:dyDescent="0.3">
      <c r="A252" s="97"/>
      <c r="B252" s="98"/>
      <c r="C252" s="99" t="str">
        <f>IFERROR(VLOOKUP(tbl_ent_jun[[#This Row],[Produto]],produtos,3,0),"")</f>
        <v/>
      </c>
      <c r="D252" s="100" t="str">
        <f>IFERROR(tbl_ent_jun[[#This Row],[preço unitário]]*tbl_ent_jun[[#This Row],[Qtd]],"")</f>
        <v/>
      </c>
      <c r="F252" s="97"/>
      <c r="G252" s="97"/>
      <c r="H252" s="99" t="str">
        <f>IFERROR(VLOOKUP(tbl_vend_jun[[#This Row],[Produto]],produtos,5,0),"")</f>
        <v/>
      </c>
      <c r="I252" s="100" t="str">
        <f>IFERROR(tbl_vend_jun[[#This Row],[preço unitário]]*tbl_vend_jun[[#This Row],[Qtd]],"")</f>
        <v/>
      </c>
      <c r="M252" s="92"/>
    </row>
    <row r="253" spans="1:13" x14ac:dyDescent="0.3">
      <c r="A253" s="97"/>
      <c r="B253" s="98"/>
      <c r="C253" s="99" t="str">
        <f>IFERROR(VLOOKUP(tbl_ent_jun[[#This Row],[Produto]],produtos,3,0),"")</f>
        <v/>
      </c>
      <c r="D253" s="100" t="str">
        <f>IFERROR(tbl_ent_jun[[#This Row],[preço unitário]]*tbl_ent_jun[[#This Row],[Qtd]],"")</f>
        <v/>
      </c>
      <c r="F253" s="97"/>
      <c r="G253" s="97"/>
      <c r="H253" s="99" t="str">
        <f>IFERROR(VLOOKUP(tbl_vend_jun[[#This Row],[Produto]],produtos,5,0),"")</f>
        <v/>
      </c>
      <c r="I253" s="100" t="str">
        <f>IFERROR(tbl_vend_jun[[#This Row],[preço unitário]]*tbl_vend_jun[[#This Row],[Qtd]],"")</f>
        <v/>
      </c>
      <c r="M253" s="92"/>
    </row>
    <row r="254" spans="1:13" x14ac:dyDescent="0.3">
      <c r="A254" s="97"/>
      <c r="B254" s="98"/>
      <c r="C254" s="99" t="str">
        <f>IFERROR(VLOOKUP(tbl_ent_jun[[#This Row],[Produto]],produtos,3,0),"")</f>
        <v/>
      </c>
      <c r="D254" s="100" t="str">
        <f>IFERROR(tbl_ent_jun[[#This Row],[preço unitário]]*tbl_ent_jun[[#This Row],[Qtd]],"")</f>
        <v/>
      </c>
      <c r="F254" s="97"/>
      <c r="G254" s="97"/>
      <c r="H254" s="99" t="str">
        <f>IFERROR(VLOOKUP(tbl_vend_jun[[#This Row],[Produto]],produtos,5,0),"")</f>
        <v/>
      </c>
      <c r="I254" s="100" t="str">
        <f>IFERROR(tbl_vend_jun[[#This Row],[preço unitário]]*tbl_vend_jun[[#This Row],[Qtd]],"")</f>
        <v/>
      </c>
      <c r="M254" s="92"/>
    </row>
    <row r="255" spans="1:13" x14ac:dyDescent="0.3">
      <c r="A255" s="97"/>
      <c r="B255" s="98"/>
      <c r="C255" s="99" t="str">
        <f>IFERROR(VLOOKUP(tbl_ent_jun[[#This Row],[Produto]],produtos,3,0),"")</f>
        <v/>
      </c>
      <c r="D255" s="100" t="str">
        <f>IFERROR(tbl_ent_jun[[#This Row],[preço unitário]]*tbl_ent_jun[[#This Row],[Qtd]],"")</f>
        <v/>
      </c>
      <c r="F255" s="97"/>
      <c r="G255" s="97"/>
      <c r="H255" s="99" t="str">
        <f>IFERROR(VLOOKUP(tbl_vend_jun[[#This Row],[Produto]],produtos,5,0),"")</f>
        <v/>
      </c>
      <c r="I255" s="100" t="str">
        <f>IFERROR(tbl_vend_jun[[#This Row],[preço unitário]]*tbl_vend_jun[[#This Row],[Qtd]],"")</f>
        <v/>
      </c>
      <c r="M255" s="92"/>
    </row>
    <row r="256" spans="1:13" x14ac:dyDescent="0.3">
      <c r="A256" s="97"/>
      <c r="B256" s="98"/>
      <c r="C256" s="99" t="str">
        <f>IFERROR(VLOOKUP(tbl_ent_jun[[#This Row],[Produto]],produtos,3,0),"")</f>
        <v/>
      </c>
      <c r="D256" s="100" t="str">
        <f>IFERROR(tbl_ent_jun[[#This Row],[preço unitário]]*tbl_ent_jun[[#This Row],[Qtd]],"")</f>
        <v/>
      </c>
      <c r="F256" s="97"/>
      <c r="G256" s="97"/>
      <c r="H256" s="99" t="str">
        <f>IFERROR(VLOOKUP(tbl_vend_jun[[#This Row],[Produto]],produtos,5,0),"")</f>
        <v/>
      </c>
      <c r="I256" s="100" t="str">
        <f>IFERROR(tbl_vend_jun[[#This Row],[preço unitário]]*tbl_vend_jun[[#This Row],[Qtd]],"")</f>
        <v/>
      </c>
      <c r="M256" s="92"/>
    </row>
    <row r="257" spans="1:13" x14ac:dyDescent="0.3">
      <c r="A257" s="97"/>
      <c r="B257" s="98"/>
      <c r="C257" s="99" t="str">
        <f>IFERROR(VLOOKUP(tbl_ent_jun[[#This Row],[Produto]],produtos,3,0),"")</f>
        <v/>
      </c>
      <c r="D257" s="100" t="str">
        <f>IFERROR(tbl_ent_jun[[#This Row],[preço unitário]]*tbl_ent_jun[[#This Row],[Qtd]],"")</f>
        <v/>
      </c>
      <c r="F257" s="97"/>
      <c r="G257" s="97"/>
      <c r="H257" s="99" t="str">
        <f>IFERROR(VLOOKUP(tbl_vend_jun[[#This Row],[Produto]],produtos,5,0),"")</f>
        <v/>
      </c>
      <c r="I257" s="100" t="str">
        <f>IFERROR(tbl_vend_jun[[#This Row],[preço unitário]]*tbl_vend_jun[[#This Row],[Qtd]],"")</f>
        <v/>
      </c>
      <c r="M257" s="92"/>
    </row>
    <row r="258" spans="1:13" x14ac:dyDescent="0.3">
      <c r="A258" s="97"/>
      <c r="B258" s="98"/>
      <c r="C258" s="99" t="str">
        <f>IFERROR(VLOOKUP(tbl_ent_jun[[#This Row],[Produto]],produtos,3,0),"")</f>
        <v/>
      </c>
      <c r="D258" s="100" t="str">
        <f>IFERROR(tbl_ent_jun[[#This Row],[preço unitário]]*tbl_ent_jun[[#This Row],[Qtd]],"")</f>
        <v/>
      </c>
      <c r="F258" s="97"/>
      <c r="G258" s="97"/>
      <c r="H258" s="99" t="str">
        <f>IFERROR(VLOOKUP(tbl_vend_jun[[#This Row],[Produto]],produtos,5,0),"")</f>
        <v/>
      </c>
      <c r="I258" s="100" t="str">
        <f>IFERROR(tbl_vend_jun[[#This Row],[preço unitário]]*tbl_vend_jun[[#This Row],[Qtd]],"")</f>
        <v/>
      </c>
      <c r="M258" s="92"/>
    </row>
    <row r="259" spans="1:13" x14ac:dyDescent="0.3">
      <c r="A259" s="97"/>
      <c r="B259" s="98"/>
      <c r="C259" s="99" t="str">
        <f>IFERROR(VLOOKUP(tbl_ent_jun[[#This Row],[Produto]],produtos,3,0),"")</f>
        <v/>
      </c>
      <c r="D259" s="100" t="str">
        <f>IFERROR(tbl_ent_jun[[#This Row],[preço unitário]]*tbl_ent_jun[[#This Row],[Qtd]],"")</f>
        <v/>
      </c>
      <c r="F259" s="97"/>
      <c r="G259" s="97"/>
      <c r="H259" s="99" t="str">
        <f>IFERROR(VLOOKUP(tbl_vend_jun[[#This Row],[Produto]],produtos,5,0),"")</f>
        <v/>
      </c>
      <c r="I259" s="100" t="str">
        <f>IFERROR(tbl_vend_jun[[#This Row],[preço unitário]]*tbl_vend_jun[[#This Row],[Qtd]],"")</f>
        <v/>
      </c>
      <c r="M259" s="92"/>
    </row>
    <row r="260" spans="1:13" x14ac:dyDescent="0.3">
      <c r="A260" s="97"/>
      <c r="B260" s="98"/>
      <c r="C260" s="99" t="str">
        <f>IFERROR(VLOOKUP(tbl_ent_jun[[#This Row],[Produto]],produtos,3,0),"")</f>
        <v/>
      </c>
      <c r="D260" s="100" t="str">
        <f>IFERROR(tbl_ent_jun[[#This Row],[preço unitário]]*tbl_ent_jun[[#This Row],[Qtd]],"")</f>
        <v/>
      </c>
      <c r="F260" s="97"/>
      <c r="G260" s="97"/>
      <c r="H260" s="99" t="str">
        <f>IFERROR(VLOOKUP(tbl_vend_jun[[#This Row],[Produto]],produtos,5,0),"")</f>
        <v/>
      </c>
      <c r="I260" s="100" t="str">
        <f>IFERROR(tbl_vend_jun[[#This Row],[preço unitário]]*tbl_vend_jun[[#This Row],[Qtd]],"")</f>
        <v/>
      </c>
      <c r="M260" s="92"/>
    </row>
    <row r="261" spans="1:13" x14ac:dyDescent="0.3">
      <c r="A261" s="97"/>
      <c r="B261" s="98"/>
      <c r="C261" s="99" t="str">
        <f>IFERROR(VLOOKUP(tbl_ent_jun[[#This Row],[Produto]],produtos,3,0),"")</f>
        <v/>
      </c>
      <c r="D261" s="100" t="str">
        <f>IFERROR(tbl_ent_jun[[#This Row],[preço unitário]]*tbl_ent_jun[[#This Row],[Qtd]],"")</f>
        <v/>
      </c>
      <c r="F261" s="97"/>
      <c r="G261" s="97"/>
      <c r="H261" s="99" t="str">
        <f>IFERROR(VLOOKUP(tbl_vend_jun[[#This Row],[Produto]],produtos,5,0),"")</f>
        <v/>
      </c>
      <c r="I261" s="100" t="str">
        <f>IFERROR(tbl_vend_jun[[#This Row],[preço unitário]]*tbl_vend_jun[[#This Row],[Qtd]],"")</f>
        <v/>
      </c>
      <c r="M261" s="92"/>
    </row>
    <row r="262" spans="1:13" x14ac:dyDescent="0.3">
      <c r="A262" s="97"/>
      <c r="B262" s="98"/>
      <c r="C262" s="99" t="str">
        <f>IFERROR(VLOOKUP(tbl_ent_jun[[#This Row],[Produto]],produtos,3,0),"")</f>
        <v/>
      </c>
      <c r="D262" s="100" t="str">
        <f>IFERROR(tbl_ent_jun[[#This Row],[preço unitário]]*tbl_ent_jun[[#This Row],[Qtd]],"")</f>
        <v/>
      </c>
      <c r="F262" s="97"/>
      <c r="G262" s="97"/>
      <c r="H262" s="99" t="str">
        <f>IFERROR(VLOOKUP(tbl_vend_jun[[#This Row],[Produto]],produtos,5,0),"")</f>
        <v/>
      </c>
      <c r="I262" s="100" t="str">
        <f>IFERROR(tbl_vend_jun[[#This Row],[preço unitário]]*tbl_vend_jun[[#This Row],[Qtd]],"")</f>
        <v/>
      </c>
      <c r="M262" s="92"/>
    </row>
    <row r="263" spans="1:13" x14ac:dyDescent="0.3">
      <c r="A263" s="97"/>
      <c r="B263" s="98"/>
      <c r="C263" s="99" t="str">
        <f>IFERROR(VLOOKUP(tbl_ent_jun[[#This Row],[Produto]],produtos,3,0),"")</f>
        <v/>
      </c>
      <c r="D263" s="100" t="str">
        <f>IFERROR(tbl_ent_jun[[#This Row],[preço unitário]]*tbl_ent_jun[[#This Row],[Qtd]],"")</f>
        <v/>
      </c>
      <c r="F263" s="97"/>
      <c r="G263" s="97"/>
      <c r="H263" s="99" t="str">
        <f>IFERROR(VLOOKUP(tbl_vend_jun[[#This Row],[Produto]],produtos,5,0),"")</f>
        <v/>
      </c>
      <c r="I263" s="100" t="str">
        <f>IFERROR(tbl_vend_jun[[#This Row],[preço unitário]]*tbl_vend_jun[[#This Row],[Qtd]],"")</f>
        <v/>
      </c>
      <c r="M263" s="92"/>
    </row>
    <row r="264" spans="1:13" x14ac:dyDescent="0.3">
      <c r="A264" s="97"/>
      <c r="B264" s="98"/>
      <c r="C264" s="99" t="str">
        <f>IFERROR(VLOOKUP(tbl_ent_jun[[#This Row],[Produto]],produtos,3,0),"")</f>
        <v/>
      </c>
      <c r="D264" s="100" t="str">
        <f>IFERROR(tbl_ent_jun[[#This Row],[preço unitário]]*tbl_ent_jun[[#This Row],[Qtd]],"")</f>
        <v/>
      </c>
      <c r="F264" s="97"/>
      <c r="G264" s="97"/>
      <c r="H264" s="99" t="str">
        <f>IFERROR(VLOOKUP(tbl_vend_jun[[#This Row],[Produto]],produtos,5,0),"")</f>
        <v/>
      </c>
      <c r="I264" s="100" t="str">
        <f>IFERROR(tbl_vend_jun[[#This Row],[preço unitário]]*tbl_vend_jun[[#This Row],[Qtd]],"")</f>
        <v/>
      </c>
      <c r="M264" s="92"/>
    </row>
    <row r="265" spans="1:13" x14ac:dyDescent="0.3">
      <c r="A265" s="97"/>
      <c r="B265" s="98"/>
      <c r="C265" s="99" t="str">
        <f>IFERROR(VLOOKUP(tbl_ent_jun[[#This Row],[Produto]],produtos,3,0),"")</f>
        <v/>
      </c>
      <c r="D265" s="100" t="str">
        <f>IFERROR(tbl_ent_jun[[#This Row],[preço unitário]]*tbl_ent_jun[[#This Row],[Qtd]],"")</f>
        <v/>
      </c>
      <c r="F265" s="97"/>
      <c r="G265" s="97"/>
      <c r="H265" s="99" t="str">
        <f>IFERROR(VLOOKUP(tbl_vend_jun[[#This Row],[Produto]],produtos,5,0),"")</f>
        <v/>
      </c>
      <c r="I265" s="100" t="str">
        <f>IFERROR(tbl_vend_jun[[#This Row],[preço unitário]]*tbl_vend_jun[[#This Row],[Qtd]],"")</f>
        <v/>
      </c>
      <c r="M265" s="92"/>
    </row>
    <row r="266" spans="1:13" x14ac:dyDescent="0.3">
      <c r="A266" s="97"/>
      <c r="B266" s="98"/>
      <c r="C266" s="99" t="str">
        <f>IFERROR(VLOOKUP(tbl_ent_jun[[#This Row],[Produto]],produtos,3,0),"")</f>
        <v/>
      </c>
      <c r="D266" s="100" t="str">
        <f>IFERROR(tbl_ent_jun[[#This Row],[preço unitário]]*tbl_ent_jun[[#This Row],[Qtd]],"")</f>
        <v/>
      </c>
      <c r="F266" s="97"/>
      <c r="G266" s="97"/>
      <c r="H266" s="99" t="str">
        <f>IFERROR(VLOOKUP(tbl_vend_jun[[#This Row],[Produto]],produtos,5,0),"")</f>
        <v/>
      </c>
      <c r="I266" s="100" t="str">
        <f>IFERROR(tbl_vend_jun[[#This Row],[preço unitário]]*tbl_vend_jun[[#This Row],[Qtd]],"")</f>
        <v/>
      </c>
      <c r="M266" s="92"/>
    </row>
    <row r="267" spans="1:13" x14ac:dyDescent="0.3">
      <c r="A267" s="97"/>
      <c r="B267" s="98"/>
      <c r="C267" s="99" t="str">
        <f>IFERROR(VLOOKUP(tbl_ent_jun[[#This Row],[Produto]],produtos,3,0),"")</f>
        <v/>
      </c>
      <c r="D267" s="100" t="str">
        <f>IFERROR(tbl_ent_jun[[#This Row],[preço unitário]]*tbl_ent_jun[[#This Row],[Qtd]],"")</f>
        <v/>
      </c>
      <c r="F267" s="97"/>
      <c r="G267" s="97"/>
      <c r="H267" s="99" t="str">
        <f>IFERROR(VLOOKUP(tbl_vend_jun[[#This Row],[Produto]],produtos,5,0),"")</f>
        <v/>
      </c>
      <c r="I267" s="100" t="str">
        <f>IFERROR(tbl_vend_jun[[#This Row],[preço unitário]]*tbl_vend_jun[[#This Row],[Qtd]],"")</f>
        <v/>
      </c>
      <c r="M267" s="92"/>
    </row>
    <row r="268" spans="1:13" x14ac:dyDescent="0.3">
      <c r="A268" s="97"/>
      <c r="B268" s="98"/>
      <c r="C268" s="99" t="str">
        <f>IFERROR(VLOOKUP(tbl_ent_jun[[#This Row],[Produto]],produtos,3,0),"")</f>
        <v/>
      </c>
      <c r="D268" s="100" t="str">
        <f>IFERROR(tbl_ent_jun[[#This Row],[preço unitário]]*tbl_ent_jun[[#This Row],[Qtd]],"")</f>
        <v/>
      </c>
      <c r="F268" s="97"/>
      <c r="G268" s="97"/>
      <c r="H268" s="99" t="str">
        <f>IFERROR(VLOOKUP(tbl_vend_jun[[#This Row],[Produto]],produtos,5,0),"")</f>
        <v/>
      </c>
      <c r="I268" s="100" t="str">
        <f>IFERROR(tbl_vend_jun[[#This Row],[preço unitário]]*tbl_vend_jun[[#This Row],[Qtd]],"")</f>
        <v/>
      </c>
      <c r="M268" s="92"/>
    </row>
    <row r="269" spans="1:13" x14ac:dyDescent="0.3">
      <c r="A269" s="97"/>
      <c r="B269" s="98"/>
      <c r="C269" s="99" t="str">
        <f>IFERROR(VLOOKUP(tbl_ent_jun[[#This Row],[Produto]],produtos,3,0),"")</f>
        <v/>
      </c>
      <c r="D269" s="100" t="str">
        <f>IFERROR(tbl_ent_jun[[#This Row],[preço unitário]]*tbl_ent_jun[[#This Row],[Qtd]],"")</f>
        <v/>
      </c>
      <c r="F269" s="97"/>
      <c r="G269" s="97"/>
      <c r="H269" s="99" t="str">
        <f>IFERROR(VLOOKUP(tbl_vend_jun[[#This Row],[Produto]],produtos,5,0),"")</f>
        <v/>
      </c>
      <c r="I269" s="100" t="str">
        <f>IFERROR(tbl_vend_jun[[#This Row],[preço unitário]]*tbl_vend_jun[[#This Row],[Qtd]],"")</f>
        <v/>
      </c>
      <c r="M269" s="92"/>
    </row>
    <row r="270" spans="1:13" x14ac:dyDescent="0.3">
      <c r="A270" s="97"/>
      <c r="B270" s="98"/>
      <c r="C270" s="99" t="str">
        <f>IFERROR(VLOOKUP(tbl_ent_jun[[#This Row],[Produto]],produtos,3,0),"")</f>
        <v/>
      </c>
      <c r="D270" s="100" t="str">
        <f>IFERROR(tbl_ent_jun[[#This Row],[preço unitário]]*tbl_ent_jun[[#This Row],[Qtd]],"")</f>
        <v/>
      </c>
      <c r="F270" s="97"/>
      <c r="G270" s="97"/>
      <c r="H270" s="99" t="str">
        <f>IFERROR(VLOOKUP(tbl_vend_jun[[#This Row],[Produto]],produtos,5,0),"")</f>
        <v/>
      </c>
      <c r="I270" s="100" t="str">
        <f>IFERROR(tbl_vend_jun[[#This Row],[preço unitário]]*tbl_vend_jun[[#This Row],[Qtd]],"")</f>
        <v/>
      </c>
      <c r="M270" s="92"/>
    </row>
    <row r="271" spans="1:13" x14ac:dyDescent="0.3">
      <c r="A271" s="97"/>
      <c r="B271" s="98"/>
      <c r="C271" s="99" t="str">
        <f>IFERROR(VLOOKUP(tbl_ent_jun[[#This Row],[Produto]],produtos,3,0),"")</f>
        <v/>
      </c>
      <c r="D271" s="100" t="str">
        <f>IFERROR(tbl_ent_jun[[#This Row],[preço unitário]]*tbl_ent_jun[[#This Row],[Qtd]],"")</f>
        <v/>
      </c>
      <c r="F271" s="97"/>
      <c r="G271" s="97"/>
      <c r="H271" s="99" t="str">
        <f>IFERROR(VLOOKUP(tbl_vend_jun[[#This Row],[Produto]],produtos,5,0),"")</f>
        <v/>
      </c>
      <c r="I271" s="100" t="str">
        <f>IFERROR(tbl_vend_jun[[#This Row],[preço unitário]]*tbl_vend_jun[[#This Row],[Qtd]],"")</f>
        <v/>
      </c>
      <c r="M271" s="92"/>
    </row>
    <row r="272" spans="1:13" x14ac:dyDescent="0.3">
      <c r="A272" s="97"/>
      <c r="B272" s="98"/>
      <c r="C272" s="99" t="str">
        <f>IFERROR(VLOOKUP(tbl_ent_jun[[#This Row],[Produto]],produtos,3,0),"")</f>
        <v/>
      </c>
      <c r="D272" s="100" t="str">
        <f>IFERROR(tbl_ent_jun[[#This Row],[preço unitário]]*tbl_ent_jun[[#This Row],[Qtd]],"")</f>
        <v/>
      </c>
      <c r="F272" s="97"/>
      <c r="G272" s="97"/>
      <c r="H272" s="99" t="str">
        <f>IFERROR(VLOOKUP(tbl_vend_jun[[#This Row],[Produto]],produtos,5,0),"")</f>
        <v/>
      </c>
      <c r="I272" s="100" t="str">
        <f>IFERROR(tbl_vend_jun[[#This Row],[preço unitário]]*tbl_vend_jun[[#This Row],[Qtd]],"")</f>
        <v/>
      </c>
      <c r="M272" s="92"/>
    </row>
    <row r="273" spans="1:13" x14ac:dyDescent="0.3">
      <c r="A273" s="97"/>
      <c r="B273" s="98"/>
      <c r="C273" s="99" t="str">
        <f>IFERROR(VLOOKUP(tbl_ent_jun[[#This Row],[Produto]],produtos,3,0),"")</f>
        <v/>
      </c>
      <c r="D273" s="100" t="str">
        <f>IFERROR(tbl_ent_jun[[#This Row],[preço unitário]]*tbl_ent_jun[[#This Row],[Qtd]],"")</f>
        <v/>
      </c>
      <c r="F273" s="97"/>
      <c r="G273" s="97"/>
      <c r="H273" s="99" t="str">
        <f>IFERROR(VLOOKUP(tbl_vend_jun[[#This Row],[Produto]],produtos,5,0),"")</f>
        <v/>
      </c>
      <c r="I273" s="100" t="str">
        <f>IFERROR(tbl_vend_jun[[#This Row],[preço unitário]]*tbl_vend_jun[[#This Row],[Qtd]],"")</f>
        <v/>
      </c>
      <c r="M273" s="92"/>
    </row>
    <row r="274" spans="1:13" x14ac:dyDescent="0.3">
      <c r="A274" s="97"/>
      <c r="B274" s="98"/>
      <c r="C274" s="99" t="str">
        <f>IFERROR(VLOOKUP(tbl_ent_jun[[#This Row],[Produto]],produtos,3,0),"")</f>
        <v/>
      </c>
      <c r="D274" s="100" t="str">
        <f>IFERROR(tbl_ent_jun[[#This Row],[preço unitário]]*tbl_ent_jun[[#This Row],[Qtd]],"")</f>
        <v/>
      </c>
      <c r="F274" s="97"/>
      <c r="G274" s="97"/>
      <c r="H274" s="99" t="str">
        <f>IFERROR(VLOOKUP(tbl_vend_jun[[#This Row],[Produto]],produtos,5,0),"")</f>
        <v/>
      </c>
      <c r="I274" s="100" t="str">
        <f>IFERROR(tbl_vend_jun[[#This Row],[preço unitário]]*tbl_vend_jun[[#This Row],[Qtd]],"")</f>
        <v/>
      </c>
      <c r="M274" s="92"/>
    </row>
    <row r="275" spans="1:13" x14ac:dyDescent="0.3">
      <c r="A275" s="97"/>
      <c r="B275" s="98"/>
      <c r="C275" s="99" t="str">
        <f>IFERROR(VLOOKUP(tbl_ent_jun[[#This Row],[Produto]],produtos,3,0),"")</f>
        <v/>
      </c>
      <c r="D275" s="100" t="str">
        <f>IFERROR(tbl_ent_jun[[#This Row],[preço unitário]]*tbl_ent_jun[[#This Row],[Qtd]],"")</f>
        <v/>
      </c>
      <c r="F275" s="97"/>
      <c r="G275" s="97"/>
      <c r="H275" s="99" t="str">
        <f>IFERROR(VLOOKUP(tbl_vend_jun[[#This Row],[Produto]],produtos,5,0),"")</f>
        <v/>
      </c>
      <c r="I275" s="100" t="str">
        <f>IFERROR(tbl_vend_jun[[#This Row],[preço unitário]]*tbl_vend_jun[[#This Row],[Qtd]],"")</f>
        <v/>
      </c>
      <c r="M275" s="92"/>
    </row>
    <row r="276" spans="1:13" x14ac:dyDescent="0.3">
      <c r="A276" s="97"/>
      <c r="B276" s="98"/>
      <c r="C276" s="99" t="str">
        <f>IFERROR(VLOOKUP(tbl_ent_jun[[#This Row],[Produto]],produtos,3,0),"")</f>
        <v/>
      </c>
      <c r="D276" s="100" t="str">
        <f>IFERROR(tbl_ent_jun[[#This Row],[preço unitário]]*tbl_ent_jun[[#This Row],[Qtd]],"")</f>
        <v/>
      </c>
      <c r="F276" s="97"/>
      <c r="G276" s="97"/>
      <c r="H276" s="99" t="str">
        <f>IFERROR(VLOOKUP(tbl_vend_jun[[#This Row],[Produto]],produtos,5,0),"")</f>
        <v/>
      </c>
      <c r="I276" s="100" t="str">
        <f>IFERROR(tbl_vend_jun[[#This Row],[preço unitário]]*tbl_vend_jun[[#This Row],[Qtd]],"")</f>
        <v/>
      </c>
      <c r="M276" s="92"/>
    </row>
    <row r="277" spans="1:13" x14ac:dyDescent="0.3">
      <c r="A277" s="97"/>
      <c r="B277" s="98"/>
      <c r="C277" s="99" t="str">
        <f>IFERROR(VLOOKUP(tbl_ent_jun[[#This Row],[Produto]],produtos,3,0),"")</f>
        <v/>
      </c>
      <c r="D277" s="100" t="str">
        <f>IFERROR(tbl_ent_jun[[#This Row],[preço unitário]]*tbl_ent_jun[[#This Row],[Qtd]],"")</f>
        <v/>
      </c>
      <c r="F277" s="97"/>
      <c r="G277" s="97"/>
      <c r="H277" s="99" t="str">
        <f>IFERROR(VLOOKUP(tbl_vend_jun[[#This Row],[Produto]],produtos,5,0),"")</f>
        <v/>
      </c>
      <c r="I277" s="100" t="str">
        <f>IFERROR(tbl_vend_jun[[#This Row],[preço unitário]]*tbl_vend_jun[[#This Row],[Qtd]],"")</f>
        <v/>
      </c>
      <c r="M277" s="92"/>
    </row>
    <row r="278" spans="1:13" x14ac:dyDescent="0.3">
      <c r="A278" s="97"/>
      <c r="B278" s="98"/>
      <c r="C278" s="99" t="str">
        <f>IFERROR(VLOOKUP(tbl_ent_jun[[#This Row],[Produto]],produtos,3,0),"")</f>
        <v/>
      </c>
      <c r="D278" s="100" t="str">
        <f>IFERROR(tbl_ent_jun[[#This Row],[preço unitário]]*tbl_ent_jun[[#This Row],[Qtd]],"")</f>
        <v/>
      </c>
      <c r="F278" s="97"/>
      <c r="G278" s="97"/>
      <c r="H278" s="99" t="str">
        <f>IFERROR(VLOOKUP(tbl_vend_jun[[#This Row],[Produto]],produtos,5,0),"")</f>
        <v/>
      </c>
      <c r="I278" s="100" t="str">
        <f>IFERROR(tbl_vend_jun[[#This Row],[preço unitário]]*tbl_vend_jun[[#This Row],[Qtd]],"")</f>
        <v/>
      </c>
      <c r="M278" s="92"/>
    </row>
    <row r="279" spans="1:13" x14ac:dyDescent="0.3">
      <c r="A279" s="97"/>
      <c r="B279" s="98"/>
      <c r="C279" s="99" t="str">
        <f>IFERROR(VLOOKUP(tbl_ent_jun[[#This Row],[Produto]],produtos,3,0),"")</f>
        <v/>
      </c>
      <c r="D279" s="100" t="str">
        <f>IFERROR(tbl_ent_jun[[#This Row],[preço unitário]]*tbl_ent_jun[[#This Row],[Qtd]],"")</f>
        <v/>
      </c>
      <c r="F279" s="97"/>
      <c r="G279" s="97"/>
      <c r="H279" s="99" t="str">
        <f>IFERROR(VLOOKUP(tbl_vend_jun[[#This Row],[Produto]],produtos,5,0),"")</f>
        <v/>
      </c>
      <c r="I279" s="100" t="str">
        <f>IFERROR(tbl_vend_jun[[#This Row],[preço unitário]]*tbl_vend_jun[[#This Row],[Qtd]],"")</f>
        <v/>
      </c>
      <c r="M279" s="92"/>
    </row>
    <row r="280" spans="1:13" x14ac:dyDescent="0.3">
      <c r="A280" s="97"/>
      <c r="B280" s="98"/>
      <c r="C280" s="99" t="str">
        <f>IFERROR(VLOOKUP(tbl_ent_jun[[#This Row],[Produto]],produtos,3,0),"")</f>
        <v/>
      </c>
      <c r="D280" s="100" t="str">
        <f>IFERROR(tbl_ent_jun[[#This Row],[preço unitário]]*tbl_ent_jun[[#This Row],[Qtd]],"")</f>
        <v/>
      </c>
      <c r="F280" s="97"/>
      <c r="G280" s="97"/>
      <c r="H280" s="99" t="str">
        <f>IFERROR(VLOOKUP(tbl_vend_jun[[#This Row],[Produto]],produtos,5,0),"")</f>
        <v/>
      </c>
      <c r="I280" s="100" t="str">
        <f>IFERROR(tbl_vend_jun[[#This Row],[preço unitário]]*tbl_vend_jun[[#This Row],[Qtd]],"")</f>
        <v/>
      </c>
      <c r="M280" s="92"/>
    </row>
    <row r="281" spans="1:13" x14ac:dyDescent="0.3">
      <c r="A281" s="97"/>
      <c r="B281" s="98"/>
      <c r="C281" s="99" t="str">
        <f>IFERROR(VLOOKUP(tbl_ent_jun[[#This Row],[Produto]],produtos,3,0),"")</f>
        <v/>
      </c>
      <c r="D281" s="100" t="str">
        <f>IFERROR(tbl_ent_jun[[#This Row],[preço unitário]]*tbl_ent_jun[[#This Row],[Qtd]],"")</f>
        <v/>
      </c>
      <c r="F281" s="97"/>
      <c r="G281" s="97"/>
      <c r="H281" s="99" t="str">
        <f>IFERROR(VLOOKUP(tbl_vend_jun[[#This Row],[Produto]],produtos,5,0),"")</f>
        <v/>
      </c>
      <c r="I281" s="100" t="str">
        <f>IFERROR(tbl_vend_jun[[#This Row],[preço unitário]]*tbl_vend_jun[[#This Row],[Qtd]],"")</f>
        <v/>
      </c>
      <c r="M281" s="92"/>
    </row>
    <row r="282" spans="1:13" x14ac:dyDescent="0.3">
      <c r="A282" s="97"/>
      <c r="B282" s="98"/>
      <c r="C282" s="99" t="str">
        <f>IFERROR(VLOOKUP(tbl_ent_jun[[#This Row],[Produto]],produtos,3,0),"")</f>
        <v/>
      </c>
      <c r="D282" s="100" t="str">
        <f>IFERROR(tbl_ent_jun[[#This Row],[preço unitário]]*tbl_ent_jun[[#This Row],[Qtd]],"")</f>
        <v/>
      </c>
      <c r="F282" s="97"/>
      <c r="G282" s="97"/>
      <c r="H282" s="99" t="str">
        <f>IFERROR(VLOOKUP(tbl_vend_jun[[#This Row],[Produto]],produtos,5,0),"")</f>
        <v/>
      </c>
      <c r="I282" s="100" t="str">
        <f>IFERROR(tbl_vend_jun[[#This Row],[preço unitário]]*tbl_vend_jun[[#This Row],[Qtd]],"")</f>
        <v/>
      </c>
      <c r="M282" s="92"/>
    </row>
    <row r="283" spans="1:13" x14ac:dyDescent="0.3">
      <c r="A283" s="97"/>
      <c r="B283" s="98"/>
      <c r="C283" s="99" t="str">
        <f>IFERROR(VLOOKUP(tbl_ent_jun[[#This Row],[Produto]],produtos,3,0),"")</f>
        <v/>
      </c>
      <c r="D283" s="100" t="str">
        <f>IFERROR(tbl_ent_jun[[#This Row],[preço unitário]]*tbl_ent_jun[[#This Row],[Qtd]],"")</f>
        <v/>
      </c>
      <c r="F283" s="97"/>
      <c r="G283" s="97"/>
      <c r="H283" s="99" t="str">
        <f>IFERROR(VLOOKUP(tbl_vend_jun[[#This Row],[Produto]],produtos,5,0),"")</f>
        <v/>
      </c>
      <c r="I283" s="100" t="str">
        <f>IFERROR(tbl_vend_jun[[#This Row],[preço unitário]]*tbl_vend_jun[[#This Row],[Qtd]],"")</f>
        <v/>
      </c>
      <c r="M283" s="92"/>
    </row>
    <row r="284" spans="1:13" x14ac:dyDescent="0.3">
      <c r="A284" s="97"/>
      <c r="B284" s="98"/>
      <c r="C284" s="99" t="str">
        <f>IFERROR(VLOOKUP(tbl_ent_jun[[#This Row],[Produto]],produtos,3,0),"")</f>
        <v/>
      </c>
      <c r="D284" s="100" t="str">
        <f>IFERROR(tbl_ent_jun[[#This Row],[preço unitário]]*tbl_ent_jun[[#This Row],[Qtd]],"")</f>
        <v/>
      </c>
      <c r="F284" s="97"/>
      <c r="G284" s="97"/>
      <c r="H284" s="99" t="str">
        <f>IFERROR(VLOOKUP(tbl_vend_jun[[#This Row],[Produto]],produtos,5,0),"")</f>
        <v/>
      </c>
      <c r="I284" s="100" t="str">
        <f>IFERROR(tbl_vend_jun[[#This Row],[preço unitário]]*tbl_vend_jun[[#This Row],[Qtd]],"")</f>
        <v/>
      </c>
      <c r="M284" s="92"/>
    </row>
    <row r="285" spans="1:13" x14ac:dyDescent="0.3">
      <c r="A285" s="97"/>
      <c r="B285" s="98"/>
      <c r="C285" s="99" t="str">
        <f>IFERROR(VLOOKUP(tbl_ent_jun[[#This Row],[Produto]],produtos,3,0),"")</f>
        <v/>
      </c>
      <c r="D285" s="100" t="str">
        <f>IFERROR(tbl_ent_jun[[#This Row],[preço unitário]]*tbl_ent_jun[[#This Row],[Qtd]],"")</f>
        <v/>
      </c>
      <c r="F285" s="97"/>
      <c r="G285" s="97"/>
      <c r="H285" s="99" t="str">
        <f>IFERROR(VLOOKUP(tbl_vend_jun[[#This Row],[Produto]],produtos,5,0),"")</f>
        <v/>
      </c>
      <c r="I285" s="100" t="str">
        <f>IFERROR(tbl_vend_jun[[#This Row],[preço unitário]]*tbl_vend_jun[[#This Row],[Qtd]],"")</f>
        <v/>
      </c>
      <c r="M285" s="92"/>
    </row>
    <row r="286" spans="1:13" x14ac:dyDescent="0.3">
      <c r="A286" s="97"/>
      <c r="B286" s="98"/>
      <c r="C286" s="99" t="str">
        <f>IFERROR(VLOOKUP(tbl_ent_jun[[#This Row],[Produto]],produtos,3,0),"")</f>
        <v/>
      </c>
      <c r="D286" s="100" t="str">
        <f>IFERROR(tbl_ent_jun[[#This Row],[preço unitário]]*tbl_ent_jun[[#This Row],[Qtd]],"")</f>
        <v/>
      </c>
      <c r="F286" s="97"/>
      <c r="G286" s="97"/>
      <c r="H286" s="99" t="str">
        <f>IFERROR(VLOOKUP(tbl_vend_jun[[#This Row],[Produto]],produtos,5,0),"")</f>
        <v/>
      </c>
      <c r="I286" s="100" t="str">
        <f>IFERROR(tbl_vend_jun[[#This Row],[preço unitário]]*tbl_vend_jun[[#This Row],[Qtd]],"")</f>
        <v/>
      </c>
      <c r="M286" s="92"/>
    </row>
    <row r="287" spans="1:13" x14ac:dyDescent="0.3">
      <c r="A287" s="97"/>
      <c r="B287" s="98"/>
      <c r="C287" s="99" t="str">
        <f>IFERROR(VLOOKUP(tbl_ent_jun[[#This Row],[Produto]],produtos,3,0),"")</f>
        <v/>
      </c>
      <c r="D287" s="100" t="str">
        <f>IFERROR(tbl_ent_jun[[#This Row],[preço unitário]]*tbl_ent_jun[[#This Row],[Qtd]],"")</f>
        <v/>
      </c>
      <c r="F287" s="97"/>
      <c r="G287" s="97"/>
      <c r="H287" s="99" t="str">
        <f>IFERROR(VLOOKUP(tbl_vend_jun[[#This Row],[Produto]],produtos,5,0),"")</f>
        <v/>
      </c>
      <c r="I287" s="100" t="str">
        <f>IFERROR(tbl_vend_jun[[#This Row],[preço unitário]]*tbl_vend_jun[[#This Row],[Qtd]],"")</f>
        <v/>
      </c>
      <c r="M287" s="92"/>
    </row>
    <row r="288" spans="1:13" x14ac:dyDescent="0.3">
      <c r="A288" s="97"/>
      <c r="B288" s="98"/>
      <c r="C288" s="99" t="str">
        <f>IFERROR(VLOOKUP(tbl_ent_jun[[#This Row],[Produto]],produtos,3,0),"")</f>
        <v/>
      </c>
      <c r="D288" s="100" t="str">
        <f>IFERROR(tbl_ent_jun[[#This Row],[preço unitário]]*tbl_ent_jun[[#This Row],[Qtd]],"")</f>
        <v/>
      </c>
      <c r="F288" s="97"/>
      <c r="G288" s="97"/>
      <c r="H288" s="99" t="str">
        <f>IFERROR(VLOOKUP(tbl_vend_jun[[#This Row],[Produto]],produtos,5,0),"")</f>
        <v/>
      </c>
      <c r="I288" s="100" t="str">
        <f>IFERROR(tbl_vend_jun[[#This Row],[preço unitário]]*tbl_vend_jun[[#This Row],[Qtd]],"")</f>
        <v/>
      </c>
      <c r="M288" s="92"/>
    </row>
    <row r="289" spans="1:13" x14ac:dyDescent="0.3">
      <c r="A289" s="97"/>
      <c r="B289" s="98"/>
      <c r="C289" s="99" t="str">
        <f>IFERROR(VLOOKUP(tbl_ent_jun[[#This Row],[Produto]],produtos,3,0),"")</f>
        <v/>
      </c>
      <c r="D289" s="100" t="str">
        <f>IFERROR(tbl_ent_jun[[#This Row],[preço unitário]]*tbl_ent_jun[[#This Row],[Qtd]],"")</f>
        <v/>
      </c>
      <c r="F289" s="97"/>
      <c r="G289" s="97"/>
      <c r="H289" s="99" t="str">
        <f>IFERROR(VLOOKUP(tbl_vend_jun[[#This Row],[Produto]],produtos,5,0),"")</f>
        <v/>
      </c>
      <c r="I289" s="100" t="str">
        <f>IFERROR(tbl_vend_jun[[#This Row],[preço unitário]]*tbl_vend_jun[[#This Row],[Qtd]],"")</f>
        <v/>
      </c>
      <c r="M289" s="92"/>
    </row>
    <row r="290" spans="1:13" x14ac:dyDescent="0.3">
      <c r="A290" s="97"/>
      <c r="B290" s="98"/>
      <c r="C290" s="99" t="str">
        <f>IFERROR(VLOOKUP(tbl_ent_jun[[#This Row],[Produto]],produtos,3,0),"")</f>
        <v/>
      </c>
      <c r="D290" s="100" t="str">
        <f>IFERROR(tbl_ent_jun[[#This Row],[preço unitário]]*tbl_ent_jun[[#This Row],[Qtd]],"")</f>
        <v/>
      </c>
      <c r="F290" s="97"/>
      <c r="G290" s="97"/>
      <c r="H290" s="99" t="str">
        <f>IFERROR(VLOOKUP(tbl_vend_jun[[#This Row],[Produto]],produtos,5,0),"")</f>
        <v/>
      </c>
      <c r="I290" s="100" t="str">
        <f>IFERROR(tbl_vend_jun[[#This Row],[preço unitário]]*tbl_vend_jun[[#This Row],[Qtd]],"")</f>
        <v/>
      </c>
      <c r="M290" s="92"/>
    </row>
    <row r="291" spans="1:13" x14ac:dyDescent="0.3">
      <c r="A291" s="97"/>
      <c r="B291" s="98"/>
      <c r="C291" s="99" t="str">
        <f>IFERROR(VLOOKUP(tbl_ent_jun[[#This Row],[Produto]],produtos,3,0),"")</f>
        <v/>
      </c>
      <c r="D291" s="100" t="str">
        <f>IFERROR(tbl_ent_jun[[#This Row],[preço unitário]]*tbl_ent_jun[[#This Row],[Qtd]],"")</f>
        <v/>
      </c>
      <c r="F291" s="97"/>
      <c r="G291" s="97"/>
      <c r="H291" s="99" t="str">
        <f>IFERROR(VLOOKUP(tbl_vend_jun[[#This Row],[Produto]],produtos,5,0),"")</f>
        <v/>
      </c>
      <c r="I291" s="100" t="str">
        <f>IFERROR(tbl_vend_jun[[#This Row],[preço unitário]]*tbl_vend_jun[[#This Row],[Qtd]],"")</f>
        <v/>
      </c>
      <c r="M291" s="92"/>
    </row>
    <row r="292" spans="1:13" x14ac:dyDescent="0.3">
      <c r="A292" s="97"/>
      <c r="B292" s="98"/>
      <c r="C292" s="99" t="str">
        <f>IFERROR(VLOOKUP(tbl_ent_jun[[#This Row],[Produto]],produtos,3,0),"")</f>
        <v/>
      </c>
      <c r="D292" s="100" t="str">
        <f>IFERROR(tbl_ent_jun[[#This Row],[preço unitário]]*tbl_ent_jun[[#This Row],[Qtd]],"")</f>
        <v/>
      </c>
      <c r="F292" s="97"/>
      <c r="G292" s="97"/>
      <c r="H292" s="99" t="str">
        <f>IFERROR(VLOOKUP(tbl_vend_jun[[#This Row],[Produto]],produtos,5,0),"")</f>
        <v/>
      </c>
      <c r="I292" s="100" t="str">
        <f>IFERROR(tbl_vend_jun[[#This Row],[preço unitário]]*tbl_vend_jun[[#This Row],[Qtd]],"")</f>
        <v/>
      </c>
      <c r="M292" s="92"/>
    </row>
    <row r="293" spans="1:13" x14ac:dyDescent="0.3">
      <c r="A293" s="97"/>
      <c r="B293" s="98"/>
      <c r="C293" s="99" t="str">
        <f>IFERROR(VLOOKUP(tbl_ent_jun[[#This Row],[Produto]],produtos,3,0),"")</f>
        <v/>
      </c>
      <c r="D293" s="100" t="str">
        <f>IFERROR(tbl_ent_jun[[#This Row],[preço unitário]]*tbl_ent_jun[[#This Row],[Qtd]],"")</f>
        <v/>
      </c>
      <c r="F293" s="97"/>
      <c r="G293" s="97"/>
      <c r="H293" s="99" t="str">
        <f>IFERROR(VLOOKUP(tbl_vend_jun[[#This Row],[Produto]],produtos,5,0),"")</f>
        <v/>
      </c>
      <c r="I293" s="100" t="str">
        <f>IFERROR(tbl_vend_jun[[#This Row],[preço unitário]]*tbl_vend_jun[[#This Row],[Qtd]],"")</f>
        <v/>
      </c>
      <c r="M293" s="92"/>
    </row>
    <row r="294" spans="1:13" x14ac:dyDescent="0.3">
      <c r="A294" s="97"/>
      <c r="B294" s="98"/>
      <c r="C294" s="99" t="str">
        <f>IFERROR(VLOOKUP(tbl_ent_jun[[#This Row],[Produto]],produtos,3,0),"")</f>
        <v/>
      </c>
      <c r="D294" s="100" t="str">
        <f>IFERROR(tbl_ent_jun[[#This Row],[preço unitário]]*tbl_ent_jun[[#This Row],[Qtd]],"")</f>
        <v/>
      </c>
      <c r="F294" s="97"/>
      <c r="G294" s="97"/>
      <c r="H294" s="99" t="str">
        <f>IFERROR(VLOOKUP(tbl_vend_jun[[#This Row],[Produto]],produtos,5,0),"")</f>
        <v/>
      </c>
      <c r="I294" s="100" t="str">
        <f>IFERROR(tbl_vend_jun[[#This Row],[preço unitário]]*tbl_vend_jun[[#This Row],[Qtd]],"")</f>
        <v/>
      </c>
      <c r="M294" s="92"/>
    </row>
    <row r="295" spans="1:13" x14ac:dyDescent="0.3">
      <c r="A295" s="97"/>
      <c r="B295" s="98"/>
      <c r="C295" s="99" t="str">
        <f>IFERROR(VLOOKUP(tbl_ent_jun[[#This Row],[Produto]],produtos,3,0),"")</f>
        <v/>
      </c>
      <c r="D295" s="100" t="str">
        <f>IFERROR(tbl_ent_jun[[#This Row],[preço unitário]]*tbl_ent_jun[[#This Row],[Qtd]],"")</f>
        <v/>
      </c>
      <c r="F295" s="97"/>
      <c r="G295" s="97"/>
      <c r="H295" s="99" t="str">
        <f>IFERROR(VLOOKUP(tbl_vend_jun[[#This Row],[Produto]],produtos,5,0),"")</f>
        <v/>
      </c>
      <c r="I295" s="100" t="str">
        <f>IFERROR(tbl_vend_jun[[#This Row],[preço unitário]]*tbl_vend_jun[[#This Row],[Qtd]],"")</f>
        <v/>
      </c>
      <c r="M295" s="92"/>
    </row>
    <row r="296" spans="1:13" x14ac:dyDescent="0.3">
      <c r="A296" s="97"/>
      <c r="B296" s="98"/>
      <c r="C296" s="99" t="str">
        <f>IFERROR(VLOOKUP(tbl_ent_jun[[#This Row],[Produto]],produtos,3,0),"")</f>
        <v/>
      </c>
      <c r="D296" s="100" t="str">
        <f>IFERROR(tbl_ent_jun[[#This Row],[preço unitário]]*tbl_ent_jun[[#This Row],[Qtd]],"")</f>
        <v/>
      </c>
      <c r="F296" s="97"/>
      <c r="G296" s="97"/>
      <c r="H296" s="99" t="str">
        <f>IFERROR(VLOOKUP(tbl_vend_jun[[#This Row],[Produto]],produtos,5,0),"")</f>
        <v/>
      </c>
      <c r="I296" s="100" t="str">
        <f>IFERROR(tbl_vend_jun[[#This Row],[preço unitário]]*tbl_vend_jun[[#This Row],[Qtd]],"")</f>
        <v/>
      </c>
      <c r="M296" s="92"/>
    </row>
    <row r="297" spans="1:13" x14ac:dyDescent="0.3">
      <c r="A297" s="97"/>
      <c r="B297" s="98"/>
      <c r="C297" s="99" t="str">
        <f>IFERROR(VLOOKUP(tbl_ent_jun[[#This Row],[Produto]],produtos,3,0),"")</f>
        <v/>
      </c>
      <c r="D297" s="100" t="str">
        <f>IFERROR(tbl_ent_jun[[#This Row],[preço unitário]]*tbl_ent_jun[[#This Row],[Qtd]],"")</f>
        <v/>
      </c>
      <c r="F297" s="97"/>
      <c r="G297" s="97"/>
      <c r="H297" s="99" t="str">
        <f>IFERROR(VLOOKUP(tbl_vend_jun[[#This Row],[Produto]],produtos,5,0),"")</f>
        <v/>
      </c>
      <c r="I297" s="100" t="str">
        <f>IFERROR(tbl_vend_jun[[#This Row],[preço unitário]]*tbl_vend_jun[[#This Row],[Qtd]],"")</f>
        <v/>
      </c>
      <c r="M297" s="92"/>
    </row>
    <row r="298" spans="1:13" x14ac:dyDescent="0.3">
      <c r="A298" s="97"/>
      <c r="B298" s="98"/>
      <c r="C298" s="99" t="str">
        <f>IFERROR(VLOOKUP(tbl_ent_jun[[#This Row],[Produto]],produtos,3,0),"")</f>
        <v/>
      </c>
      <c r="D298" s="100" t="str">
        <f>IFERROR(tbl_ent_jun[[#This Row],[preço unitário]]*tbl_ent_jun[[#This Row],[Qtd]],"")</f>
        <v/>
      </c>
      <c r="F298" s="97"/>
      <c r="G298" s="97"/>
      <c r="H298" s="99" t="str">
        <f>IFERROR(VLOOKUP(tbl_vend_jun[[#This Row],[Produto]],produtos,5,0),"")</f>
        <v/>
      </c>
      <c r="I298" s="100" t="str">
        <f>IFERROR(tbl_vend_jun[[#This Row],[preço unitário]]*tbl_vend_jun[[#This Row],[Qtd]],"")</f>
        <v/>
      </c>
      <c r="M298" s="92"/>
    </row>
    <row r="299" spans="1:13" x14ac:dyDescent="0.3">
      <c r="A299" s="97"/>
      <c r="B299" s="98"/>
      <c r="C299" s="99" t="str">
        <f>IFERROR(VLOOKUP(tbl_ent_jun[[#This Row],[Produto]],produtos,3,0),"")</f>
        <v/>
      </c>
      <c r="D299" s="100" t="str">
        <f>IFERROR(tbl_ent_jun[[#This Row],[preço unitário]]*tbl_ent_jun[[#This Row],[Qtd]],"")</f>
        <v/>
      </c>
      <c r="F299" s="97"/>
      <c r="G299" s="97"/>
      <c r="H299" s="99" t="str">
        <f>IFERROR(VLOOKUP(tbl_vend_jun[[#This Row],[Produto]],produtos,5,0),"")</f>
        <v/>
      </c>
      <c r="I299" s="100" t="str">
        <f>IFERROR(tbl_vend_jun[[#This Row],[preço unitário]]*tbl_vend_jun[[#This Row],[Qtd]],"")</f>
        <v/>
      </c>
      <c r="M299" s="92"/>
    </row>
    <row r="300" spans="1:13" x14ac:dyDescent="0.3">
      <c r="A300" s="102"/>
      <c r="B300" s="103"/>
      <c r="C300" s="108" t="str">
        <f>IFERROR(VLOOKUP(tbl_ent_jun[[#This Row],[Produto]],produtos,3,0),"")</f>
        <v/>
      </c>
      <c r="D300" s="109" t="str">
        <f>IFERROR(tbl_ent_jun[[#This Row],[preço unitário]]*tbl_ent_jun[[#This Row],[Qtd]],"")</f>
        <v/>
      </c>
      <c r="F300" s="102"/>
      <c r="G300" s="102"/>
      <c r="H300" s="108" t="str">
        <f>IFERROR(VLOOKUP(tbl_vend_jun[[#This Row],[Produto]],produtos,5,0),"")</f>
        <v/>
      </c>
      <c r="I300" s="109" t="str">
        <f>IFERROR(tbl_vend_jun[[#This Row],[preço unitário]]*tbl_vend_jun[[#This Row],[Qtd]],"")</f>
        <v/>
      </c>
      <c r="M300" s="92"/>
    </row>
  </sheetData>
  <mergeCells count="7">
    <mergeCell ref="A1:I1"/>
    <mergeCell ref="F4:H4"/>
    <mergeCell ref="A7:D7"/>
    <mergeCell ref="F7:I7"/>
    <mergeCell ref="L2:M2"/>
    <mergeCell ref="I4:J4"/>
    <mergeCell ref="I5:J5"/>
  </mergeCells>
  <conditionalFormatting sqref="I5:J5">
    <cfRule type="cellIs" dxfId="56" priority="1" operator="lessThan">
      <formula>0</formula>
    </cfRule>
  </conditionalFormatting>
  <dataValidations count="1">
    <dataValidation allowBlank="1" showInputMessage="1" showErrorMessage="1" promptTitle="ATENÇÃO:" prompt="Verifique se o preço deste produto continua o mesmo, caso não, altere!" sqref="B9:C300" xr:uid="{00000000-0002-0000-0C00-000000000000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04F1F25-92D9-41D8-BF61-5F88F2AA6D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iangles" iconId="1"/>
              <x14:cfIcon iconSet="3Triangles" iconId="2"/>
            </x14:iconSet>
          </x14:cfRule>
          <xm:sqref>K9:K300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M300"/>
  <sheetViews>
    <sheetView showGridLines="0" workbookViewId="0">
      <pane ySplit="8" topLeftCell="A9" activePane="bottomLeft" state="frozen"/>
      <selection activeCell="F22" sqref="F22"/>
      <selection pane="bottomLeft" activeCell="F22" sqref="F22"/>
    </sheetView>
  </sheetViews>
  <sheetFormatPr defaultColWidth="0" defaultRowHeight="14.4" x14ac:dyDescent="0.3"/>
  <cols>
    <col min="1" max="1" width="22.88671875" style="88" customWidth="1"/>
    <col min="2" max="2" width="8.33203125" style="88" customWidth="1"/>
    <col min="3" max="3" width="16.109375" style="106" customWidth="1"/>
    <col min="4" max="4" width="12.44140625" style="106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18.6640625" style="106" bestFit="1" customWidth="1"/>
    <col min="9" max="9" width="12.44140625" style="106" customWidth="1"/>
    <col min="10" max="10" width="3.109375" style="88" customWidth="1"/>
    <col min="11" max="11" width="9.109375" style="92" hidden="1" customWidth="1"/>
    <col min="12" max="12" width="18.88671875" style="92" hidden="1" customWidth="1"/>
    <col min="13" max="13" width="10.44140625" style="104" hidden="1" customWidth="1"/>
    <col min="14" max="16384" width="9.109375" style="86" hidden="1"/>
  </cols>
  <sheetData>
    <row r="1" spans="1:13" ht="36" customHeight="1" x14ac:dyDescent="0.3">
      <c r="A1" s="215" t="s">
        <v>18</v>
      </c>
      <c r="B1" s="215"/>
      <c r="C1" s="215"/>
      <c r="D1" s="215"/>
      <c r="E1" s="215"/>
      <c r="F1" s="215"/>
      <c r="G1" s="215"/>
      <c r="H1" s="215"/>
      <c r="I1" s="215"/>
      <c r="J1" s="85"/>
      <c r="K1" s="85"/>
      <c r="L1" s="85"/>
      <c r="M1" s="85"/>
    </row>
    <row r="2" spans="1:13" ht="9" customHeight="1" x14ac:dyDescent="0.3">
      <c r="A2" s="87"/>
      <c r="B2" s="87"/>
      <c r="C2" s="105"/>
      <c r="D2" s="105"/>
      <c r="E2" s="87"/>
      <c r="F2" s="87"/>
      <c r="G2" s="87"/>
      <c r="H2" s="105"/>
      <c r="I2" s="105"/>
      <c r="J2" s="87"/>
      <c r="K2" s="87"/>
      <c r="L2" s="243"/>
      <c r="M2" s="243"/>
    </row>
    <row r="3" spans="1:13" ht="9" customHeight="1" x14ac:dyDescent="0.3">
      <c r="K3" s="88"/>
      <c r="L3" s="88"/>
      <c r="M3" s="86"/>
    </row>
    <row r="4" spans="1:13" ht="27.6" x14ac:dyDescent="0.3">
      <c r="A4" s="89"/>
      <c r="B4" s="90" t="s">
        <v>26</v>
      </c>
      <c r="C4" s="91"/>
      <c r="D4" s="91" t="s">
        <v>28</v>
      </c>
      <c r="E4" s="90"/>
      <c r="F4" s="216" t="s">
        <v>10</v>
      </c>
      <c r="G4" s="216"/>
      <c r="H4" s="216"/>
      <c r="I4" s="219" t="s">
        <v>27</v>
      </c>
      <c r="J4" s="219"/>
      <c r="K4" s="90"/>
      <c r="L4" s="90"/>
      <c r="M4" s="90"/>
    </row>
    <row r="5" spans="1:13" x14ac:dyDescent="0.3">
      <c r="A5" s="89"/>
      <c r="B5" s="90">
        <f>SUM(Tabela22[Qtd])</f>
        <v>4</v>
      </c>
      <c r="C5" s="91"/>
      <c r="D5" s="91">
        <f>SUM(Tabela22[Total])</f>
        <v>0</v>
      </c>
      <c r="E5" s="90"/>
      <c r="F5" s="90"/>
      <c r="G5" s="90">
        <f>SUM(Tabela23[Qtd])</f>
        <v>3</v>
      </c>
      <c r="H5" s="91">
        <f>SUM(Tabela23[total])</f>
        <v>0</v>
      </c>
      <c r="I5" s="219">
        <f>H5-D5</f>
        <v>0</v>
      </c>
      <c r="J5" s="219"/>
      <c r="K5" s="90"/>
      <c r="L5" s="90"/>
      <c r="M5" s="90"/>
    </row>
    <row r="6" spans="1:13" x14ac:dyDescent="0.3">
      <c r="K6" s="88"/>
      <c r="L6" s="88"/>
      <c r="M6" s="86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12"/>
      <c r="M7" s="92"/>
    </row>
    <row r="8" spans="1:13" ht="15" customHeight="1" x14ac:dyDescent="0.3">
      <c r="A8" s="93" t="s">
        <v>3</v>
      </c>
      <c r="B8" s="94" t="s">
        <v>6</v>
      </c>
      <c r="C8" s="107" t="s">
        <v>7</v>
      </c>
      <c r="D8" s="110" t="s">
        <v>4</v>
      </c>
      <c r="F8" s="94" t="s">
        <v>3</v>
      </c>
      <c r="G8" s="96" t="s">
        <v>6</v>
      </c>
      <c r="H8" s="107" t="s">
        <v>7</v>
      </c>
      <c r="I8" s="110" t="s">
        <v>9</v>
      </c>
      <c r="J8" s="86"/>
      <c r="M8" s="92"/>
    </row>
    <row r="9" spans="1:13" x14ac:dyDescent="0.3">
      <c r="A9" s="97" t="s">
        <v>2</v>
      </c>
      <c r="B9" s="98">
        <v>4</v>
      </c>
      <c r="C9" s="99" t="str">
        <f>IFERROR(VLOOKUP(Tabela22[[#This Row],[Produto]],produtos,3,0),"")</f>
        <v/>
      </c>
      <c r="D9" s="100" t="str">
        <f>IFERROR(Tabela22[[#This Row],[preço unitário]]*Tabela22[[#This Row],[Qtd]],"")</f>
        <v/>
      </c>
      <c r="E9" s="86"/>
      <c r="F9" s="101" t="s">
        <v>2</v>
      </c>
      <c r="G9" s="97">
        <v>3</v>
      </c>
      <c r="H9" s="99" t="str">
        <f>IFERROR(VLOOKUP(Tabela23[[#This Row],[Produto]],produtos,5,0),"")</f>
        <v/>
      </c>
      <c r="I9" s="100" t="str">
        <f>IFERROR(Tabela23[[#This Row],[preço unitário]]*Tabela23[[#This Row],[Qtd]],"")</f>
        <v/>
      </c>
      <c r="J9" s="86"/>
      <c r="M9" s="92"/>
    </row>
    <row r="10" spans="1:13" x14ac:dyDescent="0.3">
      <c r="A10" s="97"/>
      <c r="B10" s="98"/>
      <c r="C10" s="99" t="str">
        <f>IFERROR(VLOOKUP(Tabela22[[#This Row],[Produto]],produtos,3,0),"")</f>
        <v/>
      </c>
      <c r="D10" s="100" t="str">
        <f>IFERROR(Tabela22[[#This Row],[preço unitário]]*Tabela22[[#This Row],[Qtd]],"")</f>
        <v/>
      </c>
      <c r="E10" s="86"/>
      <c r="F10" s="97"/>
      <c r="G10" s="97"/>
      <c r="H10" s="99" t="str">
        <f>IFERROR(VLOOKUP(Tabela23[[#This Row],[Produto]],produtos,5,0),"")</f>
        <v/>
      </c>
      <c r="I10" s="100" t="str">
        <f>IFERROR(Tabela23[[#This Row],[preço unitário]]*Tabela23[[#This Row],[Qtd]],"")</f>
        <v/>
      </c>
      <c r="J10" s="86"/>
      <c r="M10" s="92"/>
    </row>
    <row r="11" spans="1:13" x14ac:dyDescent="0.3">
      <c r="A11" s="97"/>
      <c r="B11" s="98"/>
      <c r="C11" s="99" t="str">
        <f>IFERROR(VLOOKUP(Tabela22[[#This Row],[Produto]],produtos,3,0),"")</f>
        <v/>
      </c>
      <c r="D11" s="100" t="str">
        <f>IFERROR(Tabela22[[#This Row],[preço unitário]]*Tabela22[[#This Row],[Qtd]],"")</f>
        <v/>
      </c>
      <c r="E11" s="86"/>
      <c r="F11" s="97"/>
      <c r="G11" s="97"/>
      <c r="H11" s="99" t="str">
        <f>IFERROR(VLOOKUP(Tabela23[[#This Row],[Produto]],produtos,5,0),"")</f>
        <v/>
      </c>
      <c r="I11" s="100" t="str">
        <f>IFERROR(Tabela23[[#This Row],[preço unitário]]*Tabela23[[#This Row],[Qtd]],"")</f>
        <v/>
      </c>
      <c r="J11" s="86"/>
      <c r="M11" s="92"/>
    </row>
    <row r="12" spans="1:13" x14ac:dyDescent="0.3">
      <c r="A12" s="97"/>
      <c r="B12" s="98"/>
      <c r="C12" s="99" t="str">
        <f>IFERROR(VLOOKUP(Tabela22[[#This Row],[Produto]],produtos,3,0),"")</f>
        <v/>
      </c>
      <c r="D12" s="100" t="str">
        <f>IFERROR(Tabela22[[#This Row],[preço unitário]]*Tabela22[[#This Row],[Qtd]],"")</f>
        <v/>
      </c>
      <c r="E12" s="86"/>
      <c r="F12" s="97"/>
      <c r="G12" s="97"/>
      <c r="H12" s="99" t="str">
        <f>IFERROR(VLOOKUP(Tabela23[[#This Row],[Produto]],produtos,5,0),"")</f>
        <v/>
      </c>
      <c r="I12" s="100" t="str">
        <f>IFERROR(Tabela23[[#This Row],[preço unitário]]*Tabela23[[#This Row],[Qtd]],"")</f>
        <v/>
      </c>
      <c r="J12" s="86"/>
      <c r="M12" s="92"/>
    </row>
    <row r="13" spans="1:13" x14ac:dyDescent="0.3">
      <c r="A13" s="97"/>
      <c r="B13" s="98"/>
      <c r="C13" s="99" t="str">
        <f>IFERROR(VLOOKUP(Tabela22[[#This Row],[Produto]],produtos,3,0),"")</f>
        <v/>
      </c>
      <c r="D13" s="100" t="str">
        <f>IFERROR(Tabela22[[#This Row],[preço unitário]]*Tabela22[[#This Row],[Qtd]],"")</f>
        <v/>
      </c>
      <c r="E13" s="86"/>
      <c r="F13" s="97"/>
      <c r="G13" s="97"/>
      <c r="H13" s="99" t="str">
        <f>IFERROR(VLOOKUP(Tabela23[[#This Row],[Produto]],produtos,5,0),"")</f>
        <v/>
      </c>
      <c r="I13" s="100" t="str">
        <f>IFERROR(Tabela23[[#This Row],[preço unitário]]*Tabela23[[#This Row],[Qtd]],"")</f>
        <v/>
      </c>
      <c r="J13" s="86"/>
      <c r="M13" s="92"/>
    </row>
    <row r="14" spans="1:13" x14ac:dyDescent="0.3">
      <c r="A14" s="97"/>
      <c r="B14" s="98"/>
      <c r="C14" s="99" t="str">
        <f>IFERROR(VLOOKUP(Tabela22[[#This Row],[Produto]],produtos,3,0),"")</f>
        <v/>
      </c>
      <c r="D14" s="100" t="str">
        <f>IFERROR(Tabela22[[#This Row],[preço unitário]]*Tabela22[[#This Row],[Qtd]],"")</f>
        <v/>
      </c>
      <c r="E14" s="86"/>
      <c r="F14" s="97"/>
      <c r="G14" s="97"/>
      <c r="H14" s="99" t="str">
        <f>IFERROR(VLOOKUP(Tabela23[[#This Row],[Produto]],produtos,5,0),"")</f>
        <v/>
      </c>
      <c r="I14" s="100" t="str">
        <f>IFERROR(Tabela23[[#This Row],[preço unitário]]*Tabela23[[#This Row],[Qtd]],"")</f>
        <v/>
      </c>
      <c r="J14" s="86"/>
      <c r="M14" s="92"/>
    </row>
    <row r="15" spans="1:13" x14ac:dyDescent="0.3">
      <c r="A15" s="97"/>
      <c r="B15" s="98"/>
      <c r="C15" s="99" t="str">
        <f>IFERROR(VLOOKUP(Tabela22[[#This Row],[Produto]],produtos,3,0),"")</f>
        <v/>
      </c>
      <c r="D15" s="100" t="str">
        <f>IFERROR(Tabela22[[#This Row],[preço unitário]]*Tabela22[[#This Row],[Qtd]],"")</f>
        <v/>
      </c>
      <c r="E15" s="86"/>
      <c r="F15" s="97"/>
      <c r="G15" s="97"/>
      <c r="H15" s="99" t="str">
        <f>IFERROR(VLOOKUP(Tabela23[[#This Row],[Produto]],produtos,5,0),"")</f>
        <v/>
      </c>
      <c r="I15" s="100" t="str">
        <f>IFERROR(Tabela23[[#This Row],[preço unitário]]*Tabela23[[#This Row],[Qtd]],"")</f>
        <v/>
      </c>
      <c r="J15" s="86"/>
      <c r="M15" s="92"/>
    </row>
    <row r="16" spans="1:13" x14ac:dyDescent="0.3">
      <c r="A16" s="97"/>
      <c r="B16" s="98"/>
      <c r="C16" s="99" t="str">
        <f>IFERROR(VLOOKUP(Tabela22[[#This Row],[Produto]],produtos,3,0),"")</f>
        <v/>
      </c>
      <c r="D16" s="100" t="str">
        <f>IFERROR(Tabela22[[#This Row],[preço unitário]]*Tabela22[[#This Row],[Qtd]],"")</f>
        <v/>
      </c>
      <c r="E16" s="86"/>
      <c r="F16" s="97"/>
      <c r="G16" s="97"/>
      <c r="H16" s="99" t="str">
        <f>IFERROR(VLOOKUP(Tabela23[[#This Row],[Produto]],produtos,5,0),"")</f>
        <v/>
      </c>
      <c r="I16" s="100" t="str">
        <f>IFERROR(Tabela23[[#This Row],[preço unitário]]*Tabela23[[#This Row],[Qtd]],"")</f>
        <v/>
      </c>
      <c r="J16" s="86"/>
      <c r="M16" s="92"/>
    </row>
    <row r="17" spans="1:13" x14ac:dyDescent="0.3">
      <c r="A17" s="97"/>
      <c r="B17" s="98"/>
      <c r="C17" s="99" t="str">
        <f>IFERROR(VLOOKUP(Tabela22[[#This Row],[Produto]],produtos,3,0),"")</f>
        <v/>
      </c>
      <c r="D17" s="100" t="str">
        <f>IFERROR(Tabela22[[#This Row],[preço unitário]]*Tabela22[[#This Row],[Qtd]],"")</f>
        <v/>
      </c>
      <c r="E17" s="86"/>
      <c r="F17" s="97"/>
      <c r="G17" s="97"/>
      <c r="H17" s="99" t="str">
        <f>IFERROR(VLOOKUP(Tabela23[[#This Row],[Produto]],produtos,5,0),"")</f>
        <v/>
      </c>
      <c r="I17" s="100" t="str">
        <f>IFERROR(Tabela23[[#This Row],[preço unitário]]*Tabela23[[#This Row],[Qtd]],"")</f>
        <v/>
      </c>
      <c r="J17" s="86"/>
      <c r="M17" s="92"/>
    </row>
    <row r="18" spans="1:13" x14ac:dyDescent="0.3">
      <c r="A18" s="97"/>
      <c r="B18" s="98"/>
      <c r="C18" s="99" t="str">
        <f>IFERROR(VLOOKUP(Tabela22[[#This Row],[Produto]],produtos,3,0),"")</f>
        <v/>
      </c>
      <c r="D18" s="100" t="str">
        <f>IFERROR(Tabela22[[#This Row],[preço unitário]]*Tabela22[[#This Row],[Qtd]],"")</f>
        <v/>
      </c>
      <c r="E18" s="86"/>
      <c r="F18" s="97"/>
      <c r="G18" s="97"/>
      <c r="H18" s="99" t="str">
        <f>IFERROR(VLOOKUP(Tabela23[[#This Row],[Produto]],produtos,5,0),"")</f>
        <v/>
      </c>
      <c r="I18" s="100" t="str">
        <f>IFERROR(Tabela23[[#This Row],[preço unitário]]*Tabela23[[#This Row],[Qtd]],"")</f>
        <v/>
      </c>
      <c r="J18" s="86"/>
      <c r="M18" s="92"/>
    </row>
    <row r="19" spans="1:13" x14ac:dyDescent="0.3">
      <c r="A19" s="97"/>
      <c r="B19" s="98"/>
      <c r="C19" s="99" t="str">
        <f>IFERROR(VLOOKUP(Tabela22[[#This Row],[Produto]],produtos,3,0),"")</f>
        <v/>
      </c>
      <c r="D19" s="100" t="str">
        <f>IFERROR(Tabela22[[#This Row],[preço unitário]]*Tabela22[[#This Row],[Qtd]],"")</f>
        <v/>
      </c>
      <c r="E19" s="86"/>
      <c r="F19" s="97"/>
      <c r="G19" s="97"/>
      <c r="H19" s="99" t="str">
        <f>IFERROR(VLOOKUP(Tabela23[[#This Row],[Produto]],produtos,5,0),"")</f>
        <v/>
      </c>
      <c r="I19" s="100" t="str">
        <f>IFERROR(Tabela23[[#This Row],[preço unitário]]*Tabela23[[#This Row],[Qtd]],"")</f>
        <v/>
      </c>
      <c r="J19" s="86"/>
      <c r="M19" s="92"/>
    </row>
    <row r="20" spans="1:13" x14ac:dyDescent="0.3">
      <c r="A20" s="97"/>
      <c r="B20" s="98"/>
      <c r="C20" s="99" t="str">
        <f>IFERROR(VLOOKUP(Tabela22[[#This Row],[Produto]],produtos,3,0),"")</f>
        <v/>
      </c>
      <c r="D20" s="100" t="str">
        <f>IFERROR(Tabela22[[#This Row],[preço unitário]]*Tabela22[[#This Row],[Qtd]],"")</f>
        <v/>
      </c>
      <c r="E20" s="86"/>
      <c r="F20" s="97"/>
      <c r="G20" s="97"/>
      <c r="H20" s="99" t="str">
        <f>IFERROR(VLOOKUP(Tabela23[[#This Row],[Produto]],produtos,5,0),"")</f>
        <v/>
      </c>
      <c r="I20" s="100" t="str">
        <f>IFERROR(Tabela23[[#This Row],[preço unitário]]*Tabela23[[#This Row],[Qtd]],"")</f>
        <v/>
      </c>
      <c r="J20" s="86"/>
      <c r="M20" s="92"/>
    </row>
    <row r="21" spans="1:13" x14ac:dyDescent="0.3">
      <c r="A21" s="97"/>
      <c r="B21" s="98"/>
      <c r="C21" s="99" t="str">
        <f>IFERROR(VLOOKUP(Tabela22[[#This Row],[Produto]],produtos,3,0),"")</f>
        <v/>
      </c>
      <c r="D21" s="100" t="str">
        <f>IFERROR(Tabela22[[#This Row],[preço unitário]]*Tabela22[[#This Row],[Qtd]],"")</f>
        <v/>
      </c>
      <c r="E21" s="86"/>
      <c r="F21" s="97"/>
      <c r="G21" s="97"/>
      <c r="H21" s="99" t="str">
        <f>IFERROR(VLOOKUP(Tabela23[[#This Row],[Produto]],produtos,5,0),"")</f>
        <v/>
      </c>
      <c r="I21" s="100" t="str">
        <f>IFERROR(Tabela23[[#This Row],[preço unitário]]*Tabela23[[#This Row],[Qtd]],"")</f>
        <v/>
      </c>
      <c r="J21" s="86"/>
      <c r="M21" s="92"/>
    </row>
    <row r="22" spans="1:13" x14ac:dyDescent="0.3">
      <c r="A22" s="97"/>
      <c r="B22" s="98"/>
      <c r="C22" s="99" t="str">
        <f>IFERROR(VLOOKUP(Tabela22[[#This Row],[Produto]],produtos,3,0),"")</f>
        <v/>
      </c>
      <c r="D22" s="100" t="str">
        <f>IFERROR(Tabela22[[#This Row],[preço unitário]]*Tabela22[[#This Row],[Qtd]],"")</f>
        <v/>
      </c>
      <c r="E22" s="86"/>
      <c r="F22" s="97"/>
      <c r="G22" s="97"/>
      <c r="H22" s="99" t="str">
        <f>IFERROR(VLOOKUP(Tabela23[[#This Row],[Produto]],produtos,5,0),"")</f>
        <v/>
      </c>
      <c r="I22" s="100" t="str">
        <f>IFERROR(Tabela23[[#This Row],[preço unitário]]*Tabela23[[#This Row],[Qtd]],"")</f>
        <v/>
      </c>
      <c r="J22" s="86"/>
      <c r="M22" s="92"/>
    </row>
    <row r="23" spans="1:13" x14ac:dyDescent="0.3">
      <c r="A23" s="97"/>
      <c r="B23" s="98"/>
      <c r="C23" s="99" t="str">
        <f>IFERROR(VLOOKUP(Tabela22[[#This Row],[Produto]],produtos,3,0),"")</f>
        <v/>
      </c>
      <c r="D23" s="100" t="str">
        <f>IFERROR(Tabela22[[#This Row],[preço unitário]]*Tabela22[[#This Row],[Qtd]],"")</f>
        <v/>
      </c>
      <c r="E23" s="86"/>
      <c r="F23" s="97"/>
      <c r="G23" s="97"/>
      <c r="H23" s="99" t="str">
        <f>IFERROR(VLOOKUP(Tabela23[[#This Row],[Produto]],produtos,5,0),"")</f>
        <v/>
      </c>
      <c r="I23" s="100" t="str">
        <f>IFERROR(Tabela23[[#This Row],[preço unitário]]*Tabela23[[#This Row],[Qtd]],"")</f>
        <v/>
      </c>
      <c r="J23" s="86"/>
      <c r="M23" s="92"/>
    </row>
    <row r="24" spans="1:13" x14ac:dyDescent="0.3">
      <c r="A24" s="97"/>
      <c r="B24" s="98"/>
      <c r="C24" s="99" t="str">
        <f>IFERROR(VLOOKUP(Tabela22[[#This Row],[Produto]],produtos,3,0),"")</f>
        <v/>
      </c>
      <c r="D24" s="100" t="str">
        <f>IFERROR(Tabela22[[#This Row],[preço unitário]]*Tabela22[[#This Row],[Qtd]],"")</f>
        <v/>
      </c>
      <c r="E24" s="86"/>
      <c r="F24" s="97"/>
      <c r="G24" s="97"/>
      <c r="H24" s="99" t="str">
        <f>IFERROR(VLOOKUP(Tabela23[[#This Row],[Produto]],produtos,5,0),"")</f>
        <v/>
      </c>
      <c r="I24" s="100" t="str">
        <f>IFERROR(Tabela23[[#This Row],[preço unitário]]*Tabela23[[#This Row],[Qtd]],"")</f>
        <v/>
      </c>
      <c r="J24" s="86"/>
      <c r="M24" s="92"/>
    </row>
    <row r="25" spans="1:13" x14ac:dyDescent="0.3">
      <c r="A25" s="97"/>
      <c r="B25" s="98"/>
      <c r="C25" s="99" t="str">
        <f>IFERROR(VLOOKUP(Tabela22[[#This Row],[Produto]],produtos,3,0),"")</f>
        <v/>
      </c>
      <c r="D25" s="100" t="str">
        <f>IFERROR(Tabela22[[#This Row],[preço unitário]]*Tabela22[[#This Row],[Qtd]],"")</f>
        <v/>
      </c>
      <c r="E25" s="86"/>
      <c r="F25" s="97"/>
      <c r="G25" s="97"/>
      <c r="H25" s="99" t="str">
        <f>IFERROR(VLOOKUP(Tabela23[[#This Row],[Produto]],produtos,5,0),"")</f>
        <v/>
      </c>
      <c r="I25" s="100" t="str">
        <f>IFERROR(Tabela23[[#This Row],[preço unitário]]*Tabela23[[#This Row],[Qtd]],"")</f>
        <v/>
      </c>
      <c r="J25" s="86"/>
      <c r="M25" s="92"/>
    </row>
    <row r="26" spans="1:13" x14ac:dyDescent="0.3">
      <c r="A26" s="97"/>
      <c r="B26" s="98"/>
      <c r="C26" s="99" t="str">
        <f>IFERROR(VLOOKUP(Tabela22[[#This Row],[Produto]],produtos,3,0),"")</f>
        <v/>
      </c>
      <c r="D26" s="100" t="str">
        <f>IFERROR(Tabela22[[#This Row],[preço unitário]]*Tabela22[[#This Row],[Qtd]],"")</f>
        <v/>
      </c>
      <c r="E26" s="86"/>
      <c r="F26" s="97"/>
      <c r="G26" s="97"/>
      <c r="H26" s="99" t="str">
        <f>IFERROR(VLOOKUP(Tabela23[[#This Row],[Produto]],produtos,5,0),"")</f>
        <v/>
      </c>
      <c r="I26" s="100" t="str">
        <f>IFERROR(Tabela23[[#This Row],[preço unitário]]*Tabela23[[#This Row],[Qtd]],"")</f>
        <v/>
      </c>
      <c r="J26" s="86"/>
      <c r="M26" s="92"/>
    </row>
    <row r="27" spans="1:13" x14ac:dyDescent="0.3">
      <c r="A27" s="97"/>
      <c r="B27" s="98"/>
      <c r="C27" s="99" t="str">
        <f>IFERROR(VLOOKUP(Tabela22[[#This Row],[Produto]],produtos,3,0),"")</f>
        <v/>
      </c>
      <c r="D27" s="100" t="str">
        <f>IFERROR(Tabela22[[#This Row],[preço unitário]]*Tabela22[[#This Row],[Qtd]],"")</f>
        <v/>
      </c>
      <c r="E27" s="86"/>
      <c r="F27" s="97"/>
      <c r="G27" s="97"/>
      <c r="H27" s="99" t="str">
        <f>IFERROR(VLOOKUP(Tabela23[[#This Row],[Produto]],produtos,5,0),"")</f>
        <v/>
      </c>
      <c r="I27" s="100" t="str">
        <f>IFERROR(Tabela23[[#This Row],[preço unitário]]*Tabela23[[#This Row],[Qtd]],"")</f>
        <v/>
      </c>
      <c r="J27" s="86"/>
      <c r="M27" s="92"/>
    </row>
    <row r="28" spans="1:13" x14ac:dyDescent="0.3">
      <c r="A28" s="97"/>
      <c r="B28" s="98"/>
      <c r="C28" s="99" t="str">
        <f>IFERROR(VLOOKUP(Tabela22[[#This Row],[Produto]],produtos,3,0),"")</f>
        <v/>
      </c>
      <c r="D28" s="100" t="str">
        <f>IFERROR(Tabela22[[#This Row],[preço unitário]]*Tabela22[[#This Row],[Qtd]],"")</f>
        <v/>
      </c>
      <c r="E28" s="86"/>
      <c r="F28" s="97"/>
      <c r="G28" s="97"/>
      <c r="H28" s="99" t="str">
        <f>IFERROR(VLOOKUP(Tabela23[[#This Row],[Produto]],produtos,5,0),"")</f>
        <v/>
      </c>
      <c r="I28" s="100" t="str">
        <f>IFERROR(Tabela23[[#This Row],[preço unitário]]*Tabela23[[#This Row],[Qtd]],"")</f>
        <v/>
      </c>
      <c r="J28" s="86"/>
      <c r="M28" s="92"/>
    </row>
    <row r="29" spans="1:13" x14ac:dyDescent="0.3">
      <c r="A29" s="97"/>
      <c r="B29" s="98"/>
      <c r="C29" s="99" t="str">
        <f>IFERROR(VLOOKUP(Tabela22[[#This Row],[Produto]],produtos,3,0),"")</f>
        <v/>
      </c>
      <c r="D29" s="100" t="str">
        <f>IFERROR(Tabela22[[#This Row],[preço unitário]]*Tabela22[[#This Row],[Qtd]],"")</f>
        <v/>
      </c>
      <c r="E29" s="86"/>
      <c r="F29" s="97"/>
      <c r="G29" s="97"/>
      <c r="H29" s="99" t="str">
        <f>IFERROR(VLOOKUP(Tabela23[[#This Row],[Produto]],produtos,5,0),"")</f>
        <v/>
      </c>
      <c r="I29" s="100" t="str">
        <f>IFERROR(Tabela23[[#This Row],[preço unitário]]*Tabela23[[#This Row],[Qtd]],"")</f>
        <v/>
      </c>
      <c r="J29" s="86"/>
      <c r="M29" s="92"/>
    </row>
    <row r="30" spans="1:13" x14ac:dyDescent="0.3">
      <c r="A30" s="97"/>
      <c r="B30" s="98"/>
      <c r="C30" s="99" t="str">
        <f>IFERROR(VLOOKUP(Tabela22[[#This Row],[Produto]],produtos,3,0),"")</f>
        <v/>
      </c>
      <c r="D30" s="100" t="str">
        <f>IFERROR(Tabela22[[#This Row],[preço unitário]]*Tabela22[[#This Row],[Qtd]],"")</f>
        <v/>
      </c>
      <c r="E30" s="86"/>
      <c r="F30" s="97"/>
      <c r="G30" s="97"/>
      <c r="H30" s="99" t="str">
        <f>IFERROR(VLOOKUP(Tabela23[[#This Row],[Produto]],produtos,5,0),"")</f>
        <v/>
      </c>
      <c r="I30" s="100" t="str">
        <f>IFERROR(Tabela23[[#This Row],[preço unitário]]*Tabela23[[#This Row],[Qtd]],"")</f>
        <v/>
      </c>
      <c r="J30" s="86"/>
      <c r="M30" s="92"/>
    </row>
    <row r="31" spans="1:13" x14ac:dyDescent="0.3">
      <c r="A31" s="97"/>
      <c r="B31" s="98"/>
      <c r="C31" s="99" t="str">
        <f>IFERROR(VLOOKUP(Tabela22[[#This Row],[Produto]],produtos,3,0),"")</f>
        <v/>
      </c>
      <c r="D31" s="100" t="str">
        <f>IFERROR(Tabela22[[#This Row],[preço unitário]]*Tabela22[[#This Row],[Qtd]],"")</f>
        <v/>
      </c>
      <c r="E31" s="86"/>
      <c r="F31" s="97"/>
      <c r="G31" s="97"/>
      <c r="H31" s="99" t="str">
        <f>IFERROR(VLOOKUP(Tabela23[[#This Row],[Produto]],produtos,5,0),"")</f>
        <v/>
      </c>
      <c r="I31" s="100" t="str">
        <f>IFERROR(Tabela23[[#This Row],[preço unitário]]*Tabela23[[#This Row],[Qtd]],"")</f>
        <v/>
      </c>
      <c r="J31" s="86"/>
      <c r="M31" s="92"/>
    </row>
    <row r="32" spans="1:13" x14ac:dyDescent="0.3">
      <c r="A32" s="97"/>
      <c r="B32" s="98"/>
      <c r="C32" s="99" t="str">
        <f>IFERROR(VLOOKUP(Tabela22[[#This Row],[Produto]],produtos,3,0),"")</f>
        <v/>
      </c>
      <c r="D32" s="100" t="str">
        <f>IFERROR(Tabela22[[#This Row],[preço unitário]]*Tabela22[[#This Row],[Qtd]],"")</f>
        <v/>
      </c>
      <c r="E32" s="86"/>
      <c r="F32" s="97"/>
      <c r="G32" s="97"/>
      <c r="H32" s="99" t="str">
        <f>IFERROR(VLOOKUP(Tabela23[[#This Row],[Produto]],produtos,5,0),"")</f>
        <v/>
      </c>
      <c r="I32" s="100" t="str">
        <f>IFERROR(Tabela23[[#This Row],[preço unitário]]*Tabela23[[#This Row],[Qtd]],"")</f>
        <v/>
      </c>
      <c r="J32" s="86"/>
      <c r="M32" s="92"/>
    </row>
    <row r="33" spans="1:13" x14ac:dyDescent="0.3">
      <c r="A33" s="97"/>
      <c r="B33" s="98"/>
      <c r="C33" s="99" t="str">
        <f>IFERROR(VLOOKUP(Tabela22[[#This Row],[Produto]],produtos,3,0),"")</f>
        <v/>
      </c>
      <c r="D33" s="100" t="str">
        <f>IFERROR(Tabela22[[#This Row],[preço unitário]]*Tabela22[[#This Row],[Qtd]],"")</f>
        <v/>
      </c>
      <c r="E33" s="86"/>
      <c r="F33" s="97"/>
      <c r="G33" s="97"/>
      <c r="H33" s="99" t="str">
        <f>IFERROR(VLOOKUP(Tabela23[[#This Row],[Produto]],produtos,5,0),"")</f>
        <v/>
      </c>
      <c r="I33" s="100" t="str">
        <f>IFERROR(Tabela23[[#This Row],[preço unitário]]*Tabela23[[#This Row],[Qtd]],"")</f>
        <v/>
      </c>
      <c r="J33" s="86"/>
      <c r="M33" s="92"/>
    </row>
    <row r="34" spans="1:13" x14ac:dyDescent="0.3">
      <c r="A34" s="97"/>
      <c r="B34" s="98"/>
      <c r="C34" s="99" t="str">
        <f>IFERROR(VLOOKUP(Tabela22[[#This Row],[Produto]],produtos,3,0),"")</f>
        <v/>
      </c>
      <c r="D34" s="100" t="str">
        <f>IFERROR(Tabela22[[#This Row],[preço unitário]]*Tabela22[[#This Row],[Qtd]],"")</f>
        <v/>
      </c>
      <c r="E34" s="86"/>
      <c r="F34" s="97"/>
      <c r="G34" s="97"/>
      <c r="H34" s="99" t="str">
        <f>IFERROR(VLOOKUP(Tabela23[[#This Row],[Produto]],produtos,5,0),"")</f>
        <v/>
      </c>
      <c r="I34" s="100" t="str">
        <f>IFERROR(Tabela23[[#This Row],[preço unitário]]*Tabela23[[#This Row],[Qtd]],"")</f>
        <v/>
      </c>
      <c r="J34" s="86"/>
      <c r="M34" s="92"/>
    </row>
    <row r="35" spans="1:13" x14ac:dyDescent="0.3">
      <c r="A35" s="97"/>
      <c r="B35" s="98"/>
      <c r="C35" s="99" t="str">
        <f>IFERROR(VLOOKUP(Tabela22[[#This Row],[Produto]],produtos,3,0),"")</f>
        <v/>
      </c>
      <c r="D35" s="100" t="str">
        <f>IFERROR(Tabela22[[#This Row],[preço unitário]]*Tabela22[[#This Row],[Qtd]],"")</f>
        <v/>
      </c>
      <c r="E35" s="86"/>
      <c r="F35" s="97"/>
      <c r="G35" s="97"/>
      <c r="H35" s="99" t="str">
        <f>IFERROR(VLOOKUP(Tabela23[[#This Row],[Produto]],produtos,5,0),"")</f>
        <v/>
      </c>
      <c r="I35" s="100" t="str">
        <f>IFERROR(Tabela23[[#This Row],[preço unitário]]*Tabela23[[#This Row],[Qtd]],"")</f>
        <v/>
      </c>
      <c r="J35" s="86"/>
      <c r="M35" s="92"/>
    </row>
    <row r="36" spans="1:13" x14ac:dyDescent="0.3">
      <c r="A36" s="97"/>
      <c r="B36" s="98"/>
      <c r="C36" s="99" t="str">
        <f>IFERROR(VLOOKUP(Tabela22[[#This Row],[Produto]],produtos,3,0),"")</f>
        <v/>
      </c>
      <c r="D36" s="100" t="str">
        <f>IFERROR(Tabela22[[#This Row],[preço unitário]]*Tabela22[[#This Row],[Qtd]],"")</f>
        <v/>
      </c>
      <c r="E36" s="86"/>
      <c r="F36" s="97"/>
      <c r="G36" s="97"/>
      <c r="H36" s="99" t="str">
        <f>IFERROR(VLOOKUP(Tabela23[[#This Row],[Produto]],produtos,5,0),"")</f>
        <v/>
      </c>
      <c r="I36" s="100" t="str">
        <f>IFERROR(Tabela23[[#This Row],[preço unitário]]*Tabela23[[#This Row],[Qtd]],"")</f>
        <v/>
      </c>
      <c r="J36" s="86"/>
      <c r="M36" s="92"/>
    </row>
    <row r="37" spans="1:13" x14ac:dyDescent="0.3">
      <c r="A37" s="97"/>
      <c r="B37" s="98"/>
      <c r="C37" s="99" t="str">
        <f>IFERROR(VLOOKUP(Tabela22[[#This Row],[Produto]],produtos,3,0),"")</f>
        <v/>
      </c>
      <c r="D37" s="100" t="str">
        <f>IFERROR(Tabela22[[#This Row],[preço unitário]]*Tabela22[[#This Row],[Qtd]],"")</f>
        <v/>
      </c>
      <c r="E37" s="86"/>
      <c r="F37" s="97"/>
      <c r="G37" s="97"/>
      <c r="H37" s="99" t="str">
        <f>IFERROR(VLOOKUP(Tabela23[[#This Row],[Produto]],produtos,5,0),"")</f>
        <v/>
      </c>
      <c r="I37" s="100" t="str">
        <f>IFERROR(Tabela23[[#This Row],[preço unitário]]*Tabela23[[#This Row],[Qtd]],"")</f>
        <v/>
      </c>
      <c r="J37" s="86"/>
      <c r="M37" s="92"/>
    </row>
    <row r="38" spans="1:13" x14ac:dyDescent="0.3">
      <c r="A38" s="97"/>
      <c r="B38" s="98"/>
      <c r="C38" s="99" t="str">
        <f>IFERROR(VLOOKUP(Tabela22[[#This Row],[Produto]],produtos,3,0),"")</f>
        <v/>
      </c>
      <c r="D38" s="100" t="str">
        <f>IFERROR(Tabela22[[#This Row],[preço unitário]]*Tabela22[[#This Row],[Qtd]],"")</f>
        <v/>
      </c>
      <c r="E38" s="86"/>
      <c r="F38" s="97"/>
      <c r="G38" s="97"/>
      <c r="H38" s="99" t="str">
        <f>IFERROR(VLOOKUP(Tabela23[[#This Row],[Produto]],produtos,5,0),"")</f>
        <v/>
      </c>
      <c r="I38" s="100" t="str">
        <f>IFERROR(Tabela23[[#This Row],[preço unitário]]*Tabela23[[#This Row],[Qtd]],"")</f>
        <v/>
      </c>
      <c r="J38" s="86"/>
      <c r="M38" s="92"/>
    </row>
    <row r="39" spans="1:13" x14ac:dyDescent="0.3">
      <c r="A39" s="97"/>
      <c r="B39" s="98"/>
      <c r="C39" s="99" t="str">
        <f>IFERROR(VLOOKUP(Tabela22[[#This Row],[Produto]],produtos,3,0),"")</f>
        <v/>
      </c>
      <c r="D39" s="100" t="str">
        <f>IFERROR(Tabela22[[#This Row],[preço unitário]]*Tabela22[[#This Row],[Qtd]],"")</f>
        <v/>
      </c>
      <c r="E39" s="86"/>
      <c r="F39" s="97"/>
      <c r="G39" s="97"/>
      <c r="H39" s="99" t="str">
        <f>IFERROR(VLOOKUP(Tabela23[[#This Row],[Produto]],produtos,5,0),"")</f>
        <v/>
      </c>
      <c r="I39" s="100" t="str">
        <f>IFERROR(Tabela23[[#This Row],[preço unitário]]*Tabela23[[#This Row],[Qtd]],"")</f>
        <v/>
      </c>
      <c r="J39" s="86"/>
      <c r="M39" s="92"/>
    </row>
    <row r="40" spans="1:13" x14ac:dyDescent="0.3">
      <c r="A40" s="97"/>
      <c r="B40" s="98"/>
      <c r="C40" s="99" t="str">
        <f>IFERROR(VLOOKUP(Tabela22[[#This Row],[Produto]],produtos,3,0),"")</f>
        <v/>
      </c>
      <c r="D40" s="100" t="str">
        <f>IFERROR(Tabela22[[#This Row],[preço unitário]]*Tabela22[[#This Row],[Qtd]],"")</f>
        <v/>
      </c>
      <c r="F40" s="97"/>
      <c r="G40" s="97"/>
      <c r="H40" s="99" t="str">
        <f>IFERROR(VLOOKUP(Tabela23[[#This Row],[Produto]],produtos,5,0),"")</f>
        <v/>
      </c>
      <c r="I40" s="100" t="str">
        <f>IFERROR(Tabela23[[#This Row],[preço unitário]]*Tabela23[[#This Row],[Qtd]],"")</f>
        <v/>
      </c>
      <c r="M40" s="92"/>
    </row>
    <row r="41" spans="1:13" x14ac:dyDescent="0.3">
      <c r="A41" s="97"/>
      <c r="B41" s="98"/>
      <c r="C41" s="99" t="str">
        <f>IFERROR(VLOOKUP(Tabela22[[#This Row],[Produto]],produtos,3,0),"")</f>
        <v/>
      </c>
      <c r="D41" s="100" t="str">
        <f>IFERROR(Tabela22[[#This Row],[preço unitário]]*Tabela22[[#This Row],[Qtd]],"")</f>
        <v/>
      </c>
      <c r="F41" s="97"/>
      <c r="G41" s="97"/>
      <c r="H41" s="99" t="str">
        <f>IFERROR(VLOOKUP(Tabela23[[#This Row],[Produto]],produtos,5,0),"")</f>
        <v/>
      </c>
      <c r="I41" s="100" t="str">
        <f>IFERROR(Tabela23[[#This Row],[preço unitário]]*Tabela23[[#This Row],[Qtd]],"")</f>
        <v/>
      </c>
      <c r="M41" s="92"/>
    </row>
    <row r="42" spans="1:13" x14ac:dyDescent="0.3">
      <c r="A42" s="97"/>
      <c r="B42" s="98"/>
      <c r="C42" s="99" t="str">
        <f>IFERROR(VLOOKUP(Tabela22[[#This Row],[Produto]],produtos,3,0),"")</f>
        <v/>
      </c>
      <c r="D42" s="100" t="str">
        <f>IFERROR(Tabela22[[#This Row],[preço unitário]]*Tabela22[[#This Row],[Qtd]],"")</f>
        <v/>
      </c>
      <c r="F42" s="97"/>
      <c r="G42" s="97"/>
      <c r="H42" s="99" t="str">
        <f>IFERROR(VLOOKUP(Tabela23[[#This Row],[Produto]],produtos,5,0),"")</f>
        <v/>
      </c>
      <c r="I42" s="100" t="str">
        <f>IFERROR(Tabela23[[#This Row],[preço unitário]]*Tabela23[[#This Row],[Qtd]],"")</f>
        <v/>
      </c>
      <c r="M42" s="92"/>
    </row>
    <row r="43" spans="1:13" x14ac:dyDescent="0.3">
      <c r="A43" s="97"/>
      <c r="B43" s="98"/>
      <c r="C43" s="99" t="str">
        <f>IFERROR(VLOOKUP(Tabela22[[#This Row],[Produto]],produtos,3,0),"")</f>
        <v/>
      </c>
      <c r="D43" s="100" t="str">
        <f>IFERROR(Tabela22[[#This Row],[preço unitário]]*Tabela22[[#This Row],[Qtd]],"")</f>
        <v/>
      </c>
      <c r="F43" s="97"/>
      <c r="G43" s="97"/>
      <c r="H43" s="99" t="str">
        <f>IFERROR(VLOOKUP(Tabela23[[#This Row],[Produto]],produtos,5,0),"")</f>
        <v/>
      </c>
      <c r="I43" s="100" t="str">
        <f>IFERROR(Tabela23[[#This Row],[preço unitário]]*Tabela23[[#This Row],[Qtd]],"")</f>
        <v/>
      </c>
      <c r="M43" s="92"/>
    </row>
    <row r="44" spans="1:13" x14ac:dyDescent="0.3">
      <c r="A44" s="97"/>
      <c r="B44" s="98"/>
      <c r="C44" s="99" t="str">
        <f>IFERROR(VLOOKUP(Tabela22[[#This Row],[Produto]],produtos,3,0),"")</f>
        <v/>
      </c>
      <c r="D44" s="100" t="str">
        <f>IFERROR(Tabela22[[#This Row],[preço unitário]]*Tabela22[[#This Row],[Qtd]],"")</f>
        <v/>
      </c>
      <c r="F44" s="97"/>
      <c r="G44" s="97"/>
      <c r="H44" s="99" t="str">
        <f>IFERROR(VLOOKUP(Tabela23[[#This Row],[Produto]],produtos,5,0),"")</f>
        <v/>
      </c>
      <c r="I44" s="100" t="str">
        <f>IFERROR(Tabela23[[#This Row],[preço unitário]]*Tabela23[[#This Row],[Qtd]],"")</f>
        <v/>
      </c>
      <c r="M44" s="92"/>
    </row>
    <row r="45" spans="1:13" x14ac:dyDescent="0.3">
      <c r="A45" s="97"/>
      <c r="B45" s="98"/>
      <c r="C45" s="99" t="str">
        <f>IFERROR(VLOOKUP(Tabela22[[#This Row],[Produto]],produtos,3,0),"")</f>
        <v/>
      </c>
      <c r="D45" s="100" t="str">
        <f>IFERROR(Tabela22[[#This Row],[preço unitário]]*Tabela22[[#This Row],[Qtd]],"")</f>
        <v/>
      </c>
      <c r="F45" s="97"/>
      <c r="G45" s="97"/>
      <c r="H45" s="99" t="str">
        <f>IFERROR(VLOOKUP(Tabela23[[#This Row],[Produto]],produtos,5,0),"")</f>
        <v/>
      </c>
      <c r="I45" s="100" t="str">
        <f>IFERROR(Tabela23[[#This Row],[preço unitário]]*Tabela23[[#This Row],[Qtd]],"")</f>
        <v/>
      </c>
      <c r="M45" s="92"/>
    </row>
    <row r="46" spans="1:13" x14ac:dyDescent="0.3">
      <c r="A46" s="97"/>
      <c r="B46" s="98"/>
      <c r="C46" s="99" t="str">
        <f>IFERROR(VLOOKUP(Tabela22[[#This Row],[Produto]],produtos,3,0),"")</f>
        <v/>
      </c>
      <c r="D46" s="100" t="str">
        <f>IFERROR(Tabela22[[#This Row],[preço unitário]]*Tabela22[[#This Row],[Qtd]],"")</f>
        <v/>
      </c>
      <c r="F46" s="97"/>
      <c r="G46" s="97"/>
      <c r="H46" s="99" t="str">
        <f>IFERROR(VLOOKUP(Tabela23[[#This Row],[Produto]],produtos,5,0),"")</f>
        <v/>
      </c>
      <c r="I46" s="100" t="str">
        <f>IFERROR(Tabela23[[#This Row],[preço unitário]]*Tabela23[[#This Row],[Qtd]],"")</f>
        <v/>
      </c>
      <c r="M46" s="92"/>
    </row>
    <row r="47" spans="1:13" x14ac:dyDescent="0.3">
      <c r="A47" s="97"/>
      <c r="B47" s="98"/>
      <c r="C47" s="99" t="str">
        <f>IFERROR(VLOOKUP(Tabela22[[#This Row],[Produto]],produtos,3,0),"")</f>
        <v/>
      </c>
      <c r="D47" s="100" t="str">
        <f>IFERROR(Tabela22[[#This Row],[preço unitário]]*Tabela22[[#This Row],[Qtd]],"")</f>
        <v/>
      </c>
      <c r="F47" s="97"/>
      <c r="G47" s="97"/>
      <c r="H47" s="99" t="str">
        <f>IFERROR(VLOOKUP(Tabela23[[#This Row],[Produto]],produtos,5,0),"")</f>
        <v/>
      </c>
      <c r="I47" s="100" t="str">
        <f>IFERROR(Tabela23[[#This Row],[preço unitário]]*Tabela23[[#This Row],[Qtd]],"")</f>
        <v/>
      </c>
      <c r="M47" s="92"/>
    </row>
    <row r="48" spans="1:13" x14ac:dyDescent="0.3">
      <c r="A48" s="97"/>
      <c r="B48" s="98"/>
      <c r="C48" s="99" t="str">
        <f>IFERROR(VLOOKUP(Tabela22[[#This Row],[Produto]],produtos,3,0),"")</f>
        <v/>
      </c>
      <c r="D48" s="100" t="str">
        <f>IFERROR(Tabela22[[#This Row],[preço unitário]]*Tabela22[[#This Row],[Qtd]],"")</f>
        <v/>
      </c>
      <c r="F48" s="97"/>
      <c r="G48" s="97"/>
      <c r="H48" s="99" t="str">
        <f>IFERROR(VLOOKUP(Tabela23[[#This Row],[Produto]],produtos,5,0),"")</f>
        <v/>
      </c>
      <c r="I48" s="100" t="str">
        <f>IFERROR(Tabela23[[#This Row],[preço unitário]]*Tabela23[[#This Row],[Qtd]],"")</f>
        <v/>
      </c>
      <c r="M48" s="92"/>
    </row>
    <row r="49" spans="1:13" x14ac:dyDescent="0.3">
      <c r="A49" s="97"/>
      <c r="B49" s="98"/>
      <c r="C49" s="99" t="str">
        <f>IFERROR(VLOOKUP(Tabela22[[#This Row],[Produto]],produtos,3,0),"")</f>
        <v/>
      </c>
      <c r="D49" s="100" t="str">
        <f>IFERROR(Tabela22[[#This Row],[preço unitário]]*Tabela22[[#This Row],[Qtd]],"")</f>
        <v/>
      </c>
      <c r="F49" s="97"/>
      <c r="G49" s="97"/>
      <c r="H49" s="99" t="str">
        <f>IFERROR(VLOOKUP(Tabela23[[#This Row],[Produto]],produtos,5,0),"")</f>
        <v/>
      </c>
      <c r="I49" s="100" t="str">
        <f>IFERROR(Tabela23[[#This Row],[preço unitário]]*Tabela23[[#This Row],[Qtd]],"")</f>
        <v/>
      </c>
      <c r="M49" s="92"/>
    </row>
    <row r="50" spans="1:13" x14ac:dyDescent="0.3">
      <c r="A50" s="97"/>
      <c r="B50" s="98"/>
      <c r="C50" s="99" t="str">
        <f>IFERROR(VLOOKUP(Tabela22[[#This Row],[Produto]],produtos,3,0),"")</f>
        <v/>
      </c>
      <c r="D50" s="100" t="str">
        <f>IFERROR(Tabela22[[#This Row],[preço unitário]]*Tabela22[[#This Row],[Qtd]],"")</f>
        <v/>
      </c>
      <c r="F50" s="97"/>
      <c r="G50" s="97"/>
      <c r="H50" s="99" t="str">
        <f>IFERROR(VLOOKUP(Tabela23[[#This Row],[Produto]],produtos,5,0),"")</f>
        <v/>
      </c>
      <c r="I50" s="100" t="str">
        <f>IFERROR(Tabela23[[#This Row],[preço unitário]]*Tabela23[[#This Row],[Qtd]],"")</f>
        <v/>
      </c>
      <c r="M50" s="92"/>
    </row>
    <row r="51" spans="1:13" x14ac:dyDescent="0.3">
      <c r="A51" s="97"/>
      <c r="B51" s="98"/>
      <c r="C51" s="99" t="str">
        <f>IFERROR(VLOOKUP(Tabela22[[#This Row],[Produto]],produtos,3,0),"")</f>
        <v/>
      </c>
      <c r="D51" s="100" t="str">
        <f>IFERROR(Tabela22[[#This Row],[preço unitário]]*Tabela22[[#This Row],[Qtd]],"")</f>
        <v/>
      </c>
      <c r="F51" s="97"/>
      <c r="G51" s="97"/>
      <c r="H51" s="99" t="str">
        <f>IFERROR(VLOOKUP(Tabela23[[#This Row],[Produto]],produtos,5,0),"")</f>
        <v/>
      </c>
      <c r="I51" s="100" t="str">
        <f>IFERROR(Tabela23[[#This Row],[preço unitário]]*Tabela23[[#This Row],[Qtd]],"")</f>
        <v/>
      </c>
      <c r="M51" s="92"/>
    </row>
    <row r="52" spans="1:13" x14ac:dyDescent="0.3">
      <c r="A52" s="97"/>
      <c r="B52" s="98"/>
      <c r="C52" s="99" t="str">
        <f>IFERROR(VLOOKUP(Tabela22[[#This Row],[Produto]],produtos,3,0),"")</f>
        <v/>
      </c>
      <c r="D52" s="100" t="str">
        <f>IFERROR(Tabela22[[#This Row],[preço unitário]]*Tabela22[[#This Row],[Qtd]],"")</f>
        <v/>
      </c>
      <c r="F52" s="97"/>
      <c r="G52" s="97"/>
      <c r="H52" s="99" t="str">
        <f>IFERROR(VLOOKUP(Tabela23[[#This Row],[Produto]],produtos,5,0),"")</f>
        <v/>
      </c>
      <c r="I52" s="100" t="str">
        <f>IFERROR(Tabela23[[#This Row],[preço unitário]]*Tabela23[[#This Row],[Qtd]],"")</f>
        <v/>
      </c>
      <c r="M52" s="92"/>
    </row>
    <row r="53" spans="1:13" x14ac:dyDescent="0.3">
      <c r="A53" s="97"/>
      <c r="B53" s="98"/>
      <c r="C53" s="99" t="str">
        <f>IFERROR(VLOOKUP(Tabela22[[#This Row],[Produto]],produtos,3,0),"")</f>
        <v/>
      </c>
      <c r="D53" s="100" t="str">
        <f>IFERROR(Tabela22[[#This Row],[preço unitário]]*Tabela22[[#This Row],[Qtd]],"")</f>
        <v/>
      </c>
      <c r="F53" s="97"/>
      <c r="G53" s="97"/>
      <c r="H53" s="99" t="str">
        <f>IFERROR(VLOOKUP(Tabela23[[#This Row],[Produto]],produtos,5,0),"")</f>
        <v/>
      </c>
      <c r="I53" s="100" t="str">
        <f>IFERROR(Tabela23[[#This Row],[preço unitário]]*Tabela23[[#This Row],[Qtd]],"")</f>
        <v/>
      </c>
      <c r="M53" s="92"/>
    </row>
    <row r="54" spans="1:13" x14ac:dyDescent="0.3">
      <c r="A54" s="97"/>
      <c r="B54" s="98"/>
      <c r="C54" s="99" t="str">
        <f>IFERROR(VLOOKUP(Tabela22[[#This Row],[Produto]],produtos,3,0),"")</f>
        <v/>
      </c>
      <c r="D54" s="100" t="str">
        <f>IFERROR(Tabela22[[#This Row],[preço unitário]]*Tabela22[[#This Row],[Qtd]],"")</f>
        <v/>
      </c>
      <c r="F54" s="97"/>
      <c r="G54" s="97"/>
      <c r="H54" s="99" t="str">
        <f>IFERROR(VLOOKUP(Tabela23[[#This Row],[Produto]],produtos,5,0),"")</f>
        <v/>
      </c>
      <c r="I54" s="100" t="str">
        <f>IFERROR(Tabela23[[#This Row],[preço unitário]]*Tabela23[[#This Row],[Qtd]],"")</f>
        <v/>
      </c>
      <c r="M54" s="92"/>
    </row>
    <row r="55" spans="1:13" x14ac:dyDescent="0.3">
      <c r="A55" s="97"/>
      <c r="B55" s="98"/>
      <c r="C55" s="99" t="str">
        <f>IFERROR(VLOOKUP(Tabela22[[#This Row],[Produto]],produtos,3,0),"")</f>
        <v/>
      </c>
      <c r="D55" s="100" t="str">
        <f>IFERROR(Tabela22[[#This Row],[preço unitário]]*Tabela22[[#This Row],[Qtd]],"")</f>
        <v/>
      </c>
      <c r="F55" s="97"/>
      <c r="G55" s="97"/>
      <c r="H55" s="99" t="str">
        <f>IFERROR(VLOOKUP(Tabela23[[#This Row],[Produto]],produtos,5,0),"")</f>
        <v/>
      </c>
      <c r="I55" s="100" t="str">
        <f>IFERROR(Tabela23[[#This Row],[preço unitário]]*Tabela23[[#This Row],[Qtd]],"")</f>
        <v/>
      </c>
      <c r="M55" s="92"/>
    </row>
    <row r="56" spans="1:13" x14ac:dyDescent="0.3">
      <c r="A56" s="97"/>
      <c r="B56" s="98"/>
      <c r="C56" s="99" t="str">
        <f>IFERROR(VLOOKUP(Tabela22[[#This Row],[Produto]],produtos,3,0),"")</f>
        <v/>
      </c>
      <c r="D56" s="100" t="str">
        <f>IFERROR(Tabela22[[#This Row],[preço unitário]]*Tabela22[[#This Row],[Qtd]],"")</f>
        <v/>
      </c>
      <c r="F56" s="97"/>
      <c r="G56" s="97"/>
      <c r="H56" s="99" t="str">
        <f>IFERROR(VLOOKUP(Tabela23[[#This Row],[Produto]],produtos,5,0),"")</f>
        <v/>
      </c>
      <c r="I56" s="100" t="str">
        <f>IFERROR(Tabela23[[#This Row],[preço unitário]]*Tabela23[[#This Row],[Qtd]],"")</f>
        <v/>
      </c>
      <c r="M56" s="92"/>
    </row>
    <row r="57" spans="1:13" x14ac:dyDescent="0.3">
      <c r="A57" s="97"/>
      <c r="B57" s="98"/>
      <c r="C57" s="99" t="str">
        <f>IFERROR(VLOOKUP(Tabela22[[#This Row],[Produto]],produtos,3,0),"")</f>
        <v/>
      </c>
      <c r="D57" s="100" t="str">
        <f>IFERROR(Tabela22[[#This Row],[preço unitário]]*Tabela22[[#This Row],[Qtd]],"")</f>
        <v/>
      </c>
      <c r="F57" s="97"/>
      <c r="G57" s="97"/>
      <c r="H57" s="99" t="str">
        <f>IFERROR(VLOOKUP(Tabela23[[#This Row],[Produto]],produtos,5,0),"")</f>
        <v/>
      </c>
      <c r="I57" s="100" t="str">
        <f>IFERROR(Tabela23[[#This Row],[preço unitário]]*Tabela23[[#This Row],[Qtd]],"")</f>
        <v/>
      </c>
      <c r="M57" s="92"/>
    </row>
    <row r="58" spans="1:13" x14ac:dyDescent="0.3">
      <c r="A58" s="97"/>
      <c r="B58" s="98"/>
      <c r="C58" s="99" t="str">
        <f>IFERROR(VLOOKUP(Tabela22[[#This Row],[Produto]],produtos,3,0),"")</f>
        <v/>
      </c>
      <c r="D58" s="100" t="str">
        <f>IFERROR(Tabela22[[#This Row],[preço unitário]]*Tabela22[[#This Row],[Qtd]],"")</f>
        <v/>
      </c>
      <c r="F58" s="97"/>
      <c r="G58" s="97"/>
      <c r="H58" s="99" t="str">
        <f>IFERROR(VLOOKUP(Tabela23[[#This Row],[Produto]],produtos,5,0),"")</f>
        <v/>
      </c>
      <c r="I58" s="100" t="str">
        <f>IFERROR(Tabela23[[#This Row],[preço unitário]]*Tabela23[[#This Row],[Qtd]],"")</f>
        <v/>
      </c>
      <c r="M58" s="92"/>
    </row>
    <row r="59" spans="1:13" x14ac:dyDescent="0.3">
      <c r="A59" s="97"/>
      <c r="B59" s="98"/>
      <c r="C59" s="99" t="str">
        <f>IFERROR(VLOOKUP(Tabela22[[#This Row],[Produto]],produtos,3,0),"")</f>
        <v/>
      </c>
      <c r="D59" s="100" t="str">
        <f>IFERROR(Tabela22[[#This Row],[preço unitário]]*Tabela22[[#This Row],[Qtd]],"")</f>
        <v/>
      </c>
      <c r="F59" s="97"/>
      <c r="G59" s="97"/>
      <c r="H59" s="99" t="str">
        <f>IFERROR(VLOOKUP(Tabela23[[#This Row],[Produto]],produtos,5,0),"")</f>
        <v/>
      </c>
      <c r="I59" s="100" t="str">
        <f>IFERROR(Tabela23[[#This Row],[preço unitário]]*Tabela23[[#This Row],[Qtd]],"")</f>
        <v/>
      </c>
      <c r="M59" s="92"/>
    </row>
    <row r="60" spans="1:13" x14ac:dyDescent="0.3">
      <c r="A60" s="97"/>
      <c r="B60" s="98"/>
      <c r="C60" s="99" t="str">
        <f>IFERROR(VLOOKUP(Tabela22[[#This Row],[Produto]],produtos,3,0),"")</f>
        <v/>
      </c>
      <c r="D60" s="100" t="str">
        <f>IFERROR(Tabela22[[#This Row],[preço unitário]]*Tabela22[[#This Row],[Qtd]],"")</f>
        <v/>
      </c>
      <c r="F60" s="97"/>
      <c r="G60" s="97"/>
      <c r="H60" s="99" t="str">
        <f>IFERROR(VLOOKUP(Tabela23[[#This Row],[Produto]],produtos,5,0),"")</f>
        <v/>
      </c>
      <c r="I60" s="100" t="str">
        <f>IFERROR(Tabela23[[#This Row],[preço unitário]]*Tabela23[[#This Row],[Qtd]],"")</f>
        <v/>
      </c>
      <c r="M60" s="92"/>
    </row>
    <row r="61" spans="1:13" x14ac:dyDescent="0.3">
      <c r="A61" s="97"/>
      <c r="B61" s="98"/>
      <c r="C61" s="99" t="str">
        <f>IFERROR(VLOOKUP(Tabela22[[#This Row],[Produto]],produtos,3,0),"")</f>
        <v/>
      </c>
      <c r="D61" s="100" t="str">
        <f>IFERROR(Tabela22[[#This Row],[preço unitário]]*Tabela22[[#This Row],[Qtd]],"")</f>
        <v/>
      </c>
      <c r="F61" s="97"/>
      <c r="G61" s="97"/>
      <c r="H61" s="99" t="str">
        <f>IFERROR(VLOOKUP(Tabela23[[#This Row],[Produto]],produtos,5,0),"")</f>
        <v/>
      </c>
      <c r="I61" s="100" t="str">
        <f>IFERROR(Tabela23[[#This Row],[preço unitário]]*Tabela23[[#This Row],[Qtd]],"")</f>
        <v/>
      </c>
      <c r="M61" s="92"/>
    </row>
    <row r="62" spans="1:13" x14ac:dyDescent="0.3">
      <c r="A62" s="97"/>
      <c r="B62" s="98"/>
      <c r="C62" s="99" t="str">
        <f>IFERROR(VLOOKUP(Tabela22[[#This Row],[Produto]],produtos,3,0),"")</f>
        <v/>
      </c>
      <c r="D62" s="100" t="str">
        <f>IFERROR(Tabela22[[#This Row],[preço unitário]]*Tabela22[[#This Row],[Qtd]],"")</f>
        <v/>
      </c>
      <c r="F62" s="97"/>
      <c r="G62" s="97"/>
      <c r="H62" s="99" t="str">
        <f>IFERROR(VLOOKUP(Tabela23[[#This Row],[Produto]],produtos,5,0),"")</f>
        <v/>
      </c>
      <c r="I62" s="100" t="str">
        <f>IFERROR(Tabela23[[#This Row],[preço unitário]]*Tabela23[[#This Row],[Qtd]],"")</f>
        <v/>
      </c>
      <c r="M62" s="92"/>
    </row>
    <row r="63" spans="1:13" x14ac:dyDescent="0.3">
      <c r="A63" s="97"/>
      <c r="B63" s="98"/>
      <c r="C63" s="99" t="str">
        <f>IFERROR(VLOOKUP(Tabela22[[#This Row],[Produto]],produtos,3,0),"")</f>
        <v/>
      </c>
      <c r="D63" s="100" t="str">
        <f>IFERROR(Tabela22[[#This Row],[preço unitário]]*Tabela22[[#This Row],[Qtd]],"")</f>
        <v/>
      </c>
      <c r="F63" s="97"/>
      <c r="G63" s="97"/>
      <c r="H63" s="99" t="str">
        <f>IFERROR(VLOOKUP(Tabela23[[#This Row],[Produto]],produtos,5,0),"")</f>
        <v/>
      </c>
      <c r="I63" s="100" t="str">
        <f>IFERROR(Tabela23[[#This Row],[preço unitário]]*Tabela23[[#This Row],[Qtd]],"")</f>
        <v/>
      </c>
      <c r="M63" s="92"/>
    </row>
    <row r="64" spans="1:13" x14ac:dyDescent="0.3">
      <c r="A64" s="97"/>
      <c r="B64" s="98"/>
      <c r="C64" s="99" t="str">
        <f>IFERROR(VLOOKUP(Tabela22[[#This Row],[Produto]],produtos,3,0),"")</f>
        <v/>
      </c>
      <c r="D64" s="100" t="str">
        <f>IFERROR(Tabela22[[#This Row],[preço unitário]]*Tabela22[[#This Row],[Qtd]],"")</f>
        <v/>
      </c>
      <c r="F64" s="97"/>
      <c r="G64" s="97"/>
      <c r="H64" s="99" t="str">
        <f>IFERROR(VLOOKUP(Tabela23[[#This Row],[Produto]],produtos,5,0),"")</f>
        <v/>
      </c>
      <c r="I64" s="100" t="str">
        <f>IFERROR(Tabela23[[#This Row],[preço unitário]]*Tabela23[[#This Row],[Qtd]],"")</f>
        <v/>
      </c>
      <c r="M64" s="92"/>
    </row>
    <row r="65" spans="1:13" x14ac:dyDescent="0.3">
      <c r="A65" s="97"/>
      <c r="B65" s="98"/>
      <c r="C65" s="99" t="str">
        <f>IFERROR(VLOOKUP(Tabela22[[#This Row],[Produto]],produtos,3,0),"")</f>
        <v/>
      </c>
      <c r="D65" s="100" t="str">
        <f>IFERROR(Tabela22[[#This Row],[preço unitário]]*Tabela22[[#This Row],[Qtd]],"")</f>
        <v/>
      </c>
      <c r="F65" s="97"/>
      <c r="G65" s="97"/>
      <c r="H65" s="99" t="str">
        <f>IFERROR(VLOOKUP(Tabela23[[#This Row],[Produto]],produtos,5,0),"")</f>
        <v/>
      </c>
      <c r="I65" s="100" t="str">
        <f>IFERROR(Tabela23[[#This Row],[preço unitário]]*Tabela23[[#This Row],[Qtd]],"")</f>
        <v/>
      </c>
      <c r="M65" s="92"/>
    </row>
    <row r="66" spans="1:13" x14ac:dyDescent="0.3">
      <c r="A66" s="97"/>
      <c r="B66" s="98"/>
      <c r="C66" s="99" t="str">
        <f>IFERROR(VLOOKUP(Tabela22[[#This Row],[Produto]],produtos,3,0),"")</f>
        <v/>
      </c>
      <c r="D66" s="100" t="str">
        <f>IFERROR(Tabela22[[#This Row],[preço unitário]]*Tabela22[[#This Row],[Qtd]],"")</f>
        <v/>
      </c>
      <c r="F66" s="97"/>
      <c r="G66" s="97"/>
      <c r="H66" s="99" t="str">
        <f>IFERROR(VLOOKUP(Tabela23[[#This Row],[Produto]],produtos,5,0),"")</f>
        <v/>
      </c>
      <c r="I66" s="100" t="str">
        <f>IFERROR(Tabela23[[#This Row],[preço unitário]]*Tabela23[[#This Row],[Qtd]],"")</f>
        <v/>
      </c>
      <c r="M66" s="92"/>
    </row>
    <row r="67" spans="1:13" x14ac:dyDescent="0.3">
      <c r="A67" s="97"/>
      <c r="B67" s="98"/>
      <c r="C67" s="99" t="str">
        <f>IFERROR(VLOOKUP(Tabela22[[#This Row],[Produto]],produtos,3,0),"")</f>
        <v/>
      </c>
      <c r="D67" s="100" t="str">
        <f>IFERROR(Tabela22[[#This Row],[preço unitário]]*Tabela22[[#This Row],[Qtd]],"")</f>
        <v/>
      </c>
      <c r="F67" s="97"/>
      <c r="G67" s="97"/>
      <c r="H67" s="99" t="str">
        <f>IFERROR(VLOOKUP(Tabela23[[#This Row],[Produto]],produtos,5,0),"")</f>
        <v/>
      </c>
      <c r="I67" s="100" t="str">
        <f>IFERROR(Tabela23[[#This Row],[preço unitário]]*Tabela23[[#This Row],[Qtd]],"")</f>
        <v/>
      </c>
      <c r="M67" s="92"/>
    </row>
    <row r="68" spans="1:13" x14ac:dyDescent="0.3">
      <c r="A68" s="97"/>
      <c r="B68" s="98"/>
      <c r="C68" s="99" t="str">
        <f>IFERROR(VLOOKUP(Tabela22[[#This Row],[Produto]],produtos,3,0),"")</f>
        <v/>
      </c>
      <c r="D68" s="100" t="str">
        <f>IFERROR(Tabela22[[#This Row],[preço unitário]]*Tabela22[[#This Row],[Qtd]],"")</f>
        <v/>
      </c>
      <c r="F68" s="97"/>
      <c r="G68" s="97"/>
      <c r="H68" s="99" t="str">
        <f>IFERROR(VLOOKUP(Tabela23[[#This Row],[Produto]],produtos,5,0),"")</f>
        <v/>
      </c>
      <c r="I68" s="100" t="str">
        <f>IFERROR(Tabela23[[#This Row],[preço unitário]]*Tabela23[[#This Row],[Qtd]],"")</f>
        <v/>
      </c>
      <c r="M68" s="92"/>
    </row>
    <row r="69" spans="1:13" x14ac:dyDescent="0.3">
      <c r="A69" s="97"/>
      <c r="B69" s="98"/>
      <c r="C69" s="99" t="str">
        <f>IFERROR(VLOOKUP(Tabela22[[#This Row],[Produto]],produtos,3,0),"")</f>
        <v/>
      </c>
      <c r="D69" s="100" t="str">
        <f>IFERROR(Tabela22[[#This Row],[preço unitário]]*Tabela22[[#This Row],[Qtd]],"")</f>
        <v/>
      </c>
      <c r="F69" s="97"/>
      <c r="G69" s="97"/>
      <c r="H69" s="99" t="str">
        <f>IFERROR(VLOOKUP(Tabela23[[#This Row],[Produto]],produtos,5,0),"")</f>
        <v/>
      </c>
      <c r="I69" s="100" t="str">
        <f>IFERROR(Tabela23[[#This Row],[preço unitário]]*Tabela23[[#This Row],[Qtd]],"")</f>
        <v/>
      </c>
      <c r="M69" s="92"/>
    </row>
    <row r="70" spans="1:13" x14ac:dyDescent="0.3">
      <c r="A70" s="97"/>
      <c r="B70" s="98"/>
      <c r="C70" s="99" t="str">
        <f>IFERROR(VLOOKUP(Tabela22[[#This Row],[Produto]],produtos,3,0),"")</f>
        <v/>
      </c>
      <c r="D70" s="100" t="str">
        <f>IFERROR(Tabela22[[#This Row],[preço unitário]]*Tabela22[[#This Row],[Qtd]],"")</f>
        <v/>
      </c>
      <c r="F70" s="97"/>
      <c r="G70" s="97"/>
      <c r="H70" s="99" t="str">
        <f>IFERROR(VLOOKUP(Tabela23[[#This Row],[Produto]],produtos,5,0),"")</f>
        <v/>
      </c>
      <c r="I70" s="100" t="str">
        <f>IFERROR(Tabela23[[#This Row],[preço unitário]]*Tabela23[[#This Row],[Qtd]],"")</f>
        <v/>
      </c>
      <c r="M70" s="92"/>
    </row>
    <row r="71" spans="1:13" x14ac:dyDescent="0.3">
      <c r="A71" s="97"/>
      <c r="B71" s="98"/>
      <c r="C71" s="99" t="str">
        <f>IFERROR(VLOOKUP(Tabela22[[#This Row],[Produto]],produtos,3,0),"")</f>
        <v/>
      </c>
      <c r="D71" s="100" t="str">
        <f>IFERROR(Tabela22[[#This Row],[preço unitário]]*Tabela22[[#This Row],[Qtd]],"")</f>
        <v/>
      </c>
      <c r="F71" s="97"/>
      <c r="G71" s="97"/>
      <c r="H71" s="99" t="str">
        <f>IFERROR(VLOOKUP(Tabela23[[#This Row],[Produto]],produtos,5,0),"")</f>
        <v/>
      </c>
      <c r="I71" s="100" t="str">
        <f>IFERROR(Tabela23[[#This Row],[preço unitário]]*Tabela23[[#This Row],[Qtd]],"")</f>
        <v/>
      </c>
      <c r="M71" s="92"/>
    </row>
    <row r="72" spans="1:13" x14ac:dyDescent="0.3">
      <c r="A72" s="97"/>
      <c r="B72" s="98"/>
      <c r="C72" s="99" t="str">
        <f>IFERROR(VLOOKUP(Tabela22[[#This Row],[Produto]],produtos,3,0),"")</f>
        <v/>
      </c>
      <c r="D72" s="100" t="str">
        <f>IFERROR(Tabela22[[#This Row],[preço unitário]]*Tabela22[[#This Row],[Qtd]],"")</f>
        <v/>
      </c>
      <c r="F72" s="97"/>
      <c r="G72" s="97"/>
      <c r="H72" s="99" t="str">
        <f>IFERROR(VLOOKUP(Tabela23[[#This Row],[Produto]],produtos,5,0),"")</f>
        <v/>
      </c>
      <c r="I72" s="100" t="str">
        <f>IFERROR(Tabela23[[#This Row],[preço unitário]]*Tabela23[[#This Row],[Qtd]],"")</f>
        <v/>
      </c>
      <c r="M72" s="92"/>
    </row>
    <row r="73" spans="1:13" x14ac:dyDescent="0.3">
      <c r="A73" s="97"/>
      <c r="B73" s="98"/>
      <c r="C73" s="99" t="str">
        <f>IFERROR(VLOOKUP(Tabela22[[#This Row],[Produto]],produtos,3,0),"")</f>
        <v/>
      </c>
      <c r="D73" s="100" t="str">
        <f>IFERROR(Tabela22[[#This Row],[preço unitário]]*Tabela22[[#This Row],[Qtd]],"")</f>
        <v/>
      </c>
      <c r="F73" s="97"/>
      <c r="G73" s="97"/>
      <c r="H73" s="99" t="str">
        <f>IFERROR(VLOOKUP(Tabela23[[#This Row],[Produto]],produtos,5,0),"")</f>
        <v/>
      </c>
      <c r="I73" s="100" t="str">
        <f>IFERROR(Tabela23[[#This Row],[preço unitário]]*Tabela23[[#This Row],[Qtd]],"")</f>
        <v/>
      </c>
      <c r="M73" s="92"/>
    </row>
    <row r="74" spans="1:13" x14ac:dyDescent="0.3">
      <c r="A74" s="97"/>
      <c r="B74" s="98"/>
      <c r="C74" s="99" t="str">
        <f>IFERROR(VLOOKUP(Tabela22[[#This Row],[Produto]],produtos,3,0),"")</f>
        <v/>
      </c>
      <c r="D74" s="100" t="str">
        <f>IFERROR(Tabela22[[#This Row],[preço unitário]]*Tabela22[[#This Row],[Qtd]],"")</f>
        <v/>
      </c>
      <c r="F74" s="97"/>
      <c r="G74" s="97"/>
      <c r="H74" s="99" t="str">
        <f>IFERROR(VLOOKUP(Tabela23[[#This Row],[Produto]],produtos,5,0),"")</f>
        <v/>
      </c>
      <c r="I74" s="100" t="str">
        <f>IFERROR(Tabela23[[#This Row],[preço unitário]]*Tabela23[[#This Row],[Qtd]],"")</f>
        <v/>
      </c>
      <c r="M74" s="92"/>
    </row>
    <row r="75" spans="1:13" x14ac:dyDescent="0.3">
      <c r="A75" s="97"/>
      <c r="B75" s="98"/>
      <c r="C75" s="99" t="str">
        <f>IFERROR(VLOOKUP(Tabela22[[#This Row],[Produto]],produtos,3,0),"")</f>
        <v/>
      </c>
      <c r="D75" s="100" t="str">
        <f>IFERROR(Tabela22[[#This Row],[preço unitário]]*Tabela22[[#This Row],[Qtd]],"")</f>
        <v/>
      </c>
      <c r="F75" s="97"/>
      <c r="G75" s="97"/>
      <c r="H75" s="99" t="str">
        <f>IFERROR(VLOOKUP(Tabela23[[#This Row],[Produto]],produtos,5,0),"")</f>
        <v/>
      </c>
      <c r="I75" s="100" t="str">
        <f>IFERROR(Tabela23[[#This Row],[preço unitário]]*Tabela23[[#This Row],[Qtd]],"")</f>
        <v/>
      </c>
      <c r="M75" s="92"/>
    </row>
    <row r="76" spans="1:13" x14ac:dyDescent="0.3">
      <c r="A76" s="97"/>
      <c r="B76" s="98"/>
      <c r="C76" s="99" t="str">
        <f>IFERROR(VLOOKUP(Tabela22[[#This Row],[Produto]],produtos,3,0),"")</f>
        <v/>
      </c>
      <c r="D76" s="100" t="str">
        <f>IFERROR(Tabela22[[#This Row],[preço unitário]]*Tabela22[[#This Row],[Qtd]],"")</f>
        <v/>
      </c>
      <c r="F76" s="97"/>
      <c r="G76" s="97"/>
      <c r="H76" s="99" t="str">
        <f>IFERROR(VLOOKUP(Tabela23[[#This Row],[Produto]],produtos,5,0),"")</f>
        <v/>
      </c>
      <c r="I76" s="100" t="str">
        <f>IFERROR(Tabela23[[#This Row],[preço unitário]]*Tabela23[[#This Row],[Qtd]],"")</f>
        <v/>
      </c>
      <c r="M76" s="92"/>
    </row>
    <row r="77" spans="1:13" x14ac:dyDescent="0.3">
      <c r="A77" s="97"/>
      <c r="B77" s="98"/>
      <c r="C77" s="99" t="str">
        <f>IFERROR(VLOOKUP(Tabela22[[#This Row],[Produto]],produtos,3,0),"")</f>
        <v/>
      </c>
      <c r="D77" s="100" t="str">
        <f>IFERROR(Tabela22[[#This Row],[preço unitário]]*Tabela22[[#This Row],[Qtd]],"")</f>
        <v/>
      </c>
      <c r="F77" s="97"/>
      <c r="G77" s="97"/>
      <c r="H77" s="99" t="str">
        <f>IFERROR(VLOOKUP(Tabela23[[#This Row],[Produto]],produtos,5,0),"")</f>
        <v/>
      </c>
      <c r="I77" s="100" t="str">
        <f>IFERROR(Tabela23[[#This Row],[preço unitário]]*Tabela23[[#This Row],[Qtd]],"")</f>
        <v/>
      </c>
      <c r="M77" s="92"/>
    </row>
    <row r="78" spans="1:13" x14ac:dyDescent="0.3">
      <c r="A78" s="97"/>
      <c r="B78" s="98"/>
      <c r="C78" s="99" t="str">
        <f>IFERROR(VLOOKUP(Tabela22[[#This Row],[Produto]],produtos,3,0),"")</f>
        <v/>
      </c>
      <c r="D78" s="100" t="str">
        <f>IFERROR(Tabela22[[#This Row],[preço unitário]]*Tabela22[[#This Row],[Qtd]],"")</f>
        <v/>
      </c>
      <c r="F78" s="97"/>
      <c r="G78" s="97"/>
      <c r="H78" s="99" t="str">
        <f>IFERROR(VLOOKUP(Tabela23[[#This Row],[Produto]],produtos,5,0),"")</f>
        <v/>
      </c>
      <c r="I78" s="100" t="str">
        <f>IFERROR(Tabela23[[#This Row],[preço unitário]]*Tabela23[[#This Row],[Qtd]],"")</f>
        <v/>
      </c>
      <c r="M78" s="92"/>
    </row>
    <row r="79" spans="1:13" x14ac:dyDescent="0.3">
      <c r="A79" s="97"/>
      <c r="B79" s="98"/>
      <c r="C79" s="99" t="str">
        <f>IFERROR(VLOOKUP(Tabela22[[#This Row],[Produto]],produtos,3,0),"")</f>
        <v/>
      </c>
      <c r="D79" s="100" t="str">
        <f>IFERROR(Tabela22[[#This Row],[preço unitário]]*Tabela22[[#This Row],[Qtd]],"")</f>
        <v/>
      </c>
      <c r="F79" s="97"/>
      <c r="G79" s="97"/>
      <c r="H79" s="99" t="str">
        <f>IFERROR(VLOOKUP(Tabela23[[#This Row],[Produto]],produtos,5,0),"")</f>
        <v/>
      </c>
      <c r="I79" s="100" t="str">
        <f>IFERROR(Tabela23[[#This Row],[preço unitário]]*Tabela23[[#This Row],[Qtd]],"")</f>
        <v/>
      </c>
      <c r="M79" s="92"/>
    </row>
    <row r="80" spans="1:13" x14ac:dyDescent="0.3">
      <c r="A80" s="97"/>
      <c r="B80" s="98"/>
      <c r="C80" s="99" t="str">
        <f>IFERROR(VLOOKUP(Tabela22[[#This Row],[Produto]],produtos,3,0),"")</f>
        <v/>
      </c>
      <c r="D80" s="100" t="str">
        <f>IFERROR(Tabela22[[#This Row],[preço unitário]]*Tabela22[[#This Row],[Qtd]],"")</f>
        <v/>
      </c>
      <c r="F80" s="97"/>
      <c r="G80" s="97"/>
      <c r="H80" s="99" t="str">
        <f>IFERROR(VLOOKUP(Tabela23[[#This Row],[Produto]],produtos,5,0),"")</f>
        <v/>
      </c>
      <c r="I80" s="100" t="str">
        <f>IFERROR(Tabela23[[#This Row],[preço unitário]]*Tabela23[[#This Row],[Qtd]],"")</f>
        <v/>
      </c>
      <c r="M80" s="92"/>
    </row>
    <row r="81" spans="1:13" x14ac:dyDescent="0.3">
      <c r="A81" s="97"/>
      <c r="B81" s="98"/>
      <c r="C81" s="99" t="str">
        <f>IFERROR(VLOOKUP(Tabela22[[#This Row],[Produto]],produtos,3,0),"")</f>
        <v/>
      </c>
      <c r="D81" s="100" t="str">
        <f>IFERROR(Tabela22[[#This Row],[preço unitário]]*Tabela22[[#This Row],[Qtd]],"")</f>
        <v/>
      </c>
      <c r="F81" s="97"/>
      <c r="G81" s="97"/>
      <c r="H81" s="99" t="str">
        <f>IFERROR(VLOOKUP(Tabela23[[#This Row],[Produto]],produtos,5,0),"")</f>
        <v/>
      </c>
      <c r="I81" s="100" t="str">
        <f>IFERROR(Tabela23[[#This Row],[preço unitário]]*Tabela23[[#This Row],[Qtd]],"")</f>
        <v/>
      </c>
      <c r="M81" s="92"/>
    </row>
    <row r="82" spans="1:13" x14ac:dyDescent="0.3">
      <c r="A82" s="97"/>
      <c r="B82" s="98"/>
      <c r="C82" s="99" t="str">
        <f>IFERROR(VLOOKUP(Tabela22[[#This Row],[Produto]],produtos,3,0),"")</f>
        <v/>
      </c>
      <c r="D82" s="100" t="str">
        <f>IFERROR(Tabela22[[#This Row],[preço unitário]]*Tabela22[[#This Row],[Qtd]],"")</f>
        <v/>
      </c>
      <c r="F82" s="97"/>
      <c r="G82" s="97"/>
      <c r="H82" s="99" t="str">
        <f>IFERROR(VLOOKUP(Tabela23[[#This Row],[Produto]],produtos,5,0),"")</f>
        <v/>
      </c>
      <c r="I82" s="100" t="str">
        <f>IFERROR(Tabela23[[#This Row],[preço unitário]]*Tabela23[[#This Row],[Qtd]],"")</f>
        <v/>
      </c>
      <c r="M82" s="92"/>
    </row>
    <row r="83" spans="1:13" x14ac:dyDescent="0.3">
      <c r="A83" s="97"/>
      <c r="B83" s="98"/>
      <c r="C83" s="99" t="str">
        <f>IFERROR(VLOOKUP(Tabela22[[#This Row],[Produto]],produtos,3,0),"")</f>
        <v/>
      </c>
      <c r="D83" s="100" t="str">
        <f>IFERROR(Tabela22[[#This Row],[preço unitário]]*Tabela22[[#This Row],[Qtd]],"")</f>
        <v/>
      </c>
      <c r="F83" s="97"/>
      <c r="G83" s="97"/>
      <c r="H83" s="99" t="str">
        <f>IFERROR(VLOOKUP(Tabela23[[#This Row],[Produto]],produtos,5,0),"")</f>
        <v/>
      </c>
      <c r="I83" s="100" t="str">
        <f>IFERROR(Tabela23[[#This Row],[preço unitário]]*Tabela23[[#This Row],[Qtd]],"")</f>
        <v/>
      </c>
      <c r="M83" s="92"/>
    </row>
    <row r="84" spans="1:13" x14ac:dyDescent="0.3">
      <c r="A84" s="97"/>
      <c r="B84" s="98"/>
      <c r="C84" s="99" t="str">
        <f>IFERROR(VLOOKUP(Tabela22[[#This Row],[Produto]],produtos,3,0),"")</f>
        <v/>
      </c>
      <c r="D84" s="100" t="str">
        <f>IFERROR(Tabela22[[#This Row],[preço unitário]]*Tabela22[[#This Row],[Qtd]],"")</f>
        <v/>
      </c>
      <c r="F84" s="97"/>
      <c r="G84" s="97"/>
      <c r="H84" s="99" t="str">
        <f>IFERROR(VLOOKUP(Tabela23[[#This Row],[Produto]],produtos,5,0),"")</f>
        <v/>
      </c>
      <c r="I84" s="100" t="str">
        <f>IFERROR(Tabela23[[#This Row],[preço unitário]]*Tabela23[[#This Row],[Qtd]],"")</f>
        <v/>
      </c>
      <c r="M84" s="92"/>
    </row>
    <row r="85" spans="1:13" x14ac:dyDescent="0.3">
      <c r="A85" s="97"/>
      <c r="B85" s="98"/>
      <c r="C85" s="99" t="str">
        <f>IFERROR(VLOOKUP(Tabela22[[#This Row],[Produto]],produtos,3,0),"")</f>
        <v/>
      </c>
      <c r="D85" s="100" t="str">
        <f>IFERROR(Tabela22[[#This Row],[preço unitário]]*Tabela22[[#This Row],[Qtd]],"")</f>
        <v/>
      </c>
      <c r="F85" s="97"/>
      <c r="G85" s="97"/>
      <c r="H85" s="99" t="str">
        <f>IFERROR(VLOOKUP(Tabela23[[#This Row],[Produto]],produtos,5,0),"")</f>
        <v/>
      </c>
      <c r="I85" s="100" t="str">
        <f>IFERROR(Tabela23[[#This Row],[preço unitário]]*Tabela23[[#This Row],[Qtd]],"")</f>
        <v/>
      </c>
      <c r="M85" s="92"/>
    </row>
    <row r="86" spans="1:13" x14ac:dyDescent="0.3">
      <c r="A86" s="97"/>
      <c r="B86" s="98"/>
      <c r="C86" s="99" t="str">
        <f>IFERROR(VLOOKUP(Tabela22[[#This Row],[Produto]],produtos,3,0),"")</f>
        <v/>
      </c>
      <c r="D86" s="100" t="str">
        <f>IFERROR(Tabela22[[#This Row],[preço unitário]]*Tabela22[[#This Row],[Qtd]],"")</f>
        <v/>
      </c>
      <c r="F86" s="97"/>
      <c r="G86" s="97"/>
      <c r="H86" s="99" t="str">
        <f>IFERROR(VLOOKUP(Tabela23[[#This Row],[Produto]],produtos,5,0),"")</f>
        <v/>
      </c>
      <c r="I86" s="100" t="str">
        <f>IFERROR(Tabela23[[#This Row],[preço unitário]]*Tabela23[[#This Row],[Qtd]],"")</f>
        <v/>
      </c>
      <c r="M86" s="92"/>
    </row>
    <row r="87" spans="1:13" x14ac:dyDescent="0.3">
      <c r="A87" s="97"/>
      <c r="B87" s="98"/>
      <c r="C87" s="99" t="str">
        <f>IFERROR(VLOOKUP(Tabela22[[#This Row],[Produto]],produtos,3,0),"")</f>
        <v/>
      </c>
      <c r="D87" s="100" t="str">
        <f>IFERROR(Tabela22[[#This Row],[preço unitário]]*Tabela22[[#This Row],[Qtd]],"")</f>
        <v/>
      </c>
      <c r="F87" s="97"/>
      <c r="G87" s="97"/>
      <c r="H87" s="99" t="str">
        <f>IFERROR(VLOOKUP(Tabela23[[#This Row],[Produto]],produtos,5,0),"")</f>
        <v/>
      </c>
      <c r="I87" s="100" t="str">
        <f>IFERROR(Tabela23[[#This Row],[preço unitário]]*Tabela23[[#This Row],[Qtd]],"")</f>
        <v/>
      </c>
      <c r="M87" s="92"/>
    </row>
    <row r="88" spans="1:13" x14ac:dyDescent="0.3">
      <c r="A88" s="97"/>
      <c r="B88" s="98"/>
      <c r="C88" s="99" t="str">
        <f>IFERROR(VLOOKUP(Tabela22[[#This Row],[Produto]],produtos,3,0),"")</f>
        <v/>
      </c>
      <c r="D88" s="100" t="str">
        <f>IFERROR(Tabela22[[#This Row],[preço unitário]]*Tabela22[[#This Row],[Qtd]],"")</f>
        <v/>
      </c>
      <c r="F88" s="97"/>
      <c r="G88" s="97"/>
      <c r="H88" s="99" t="str">
        <f>IFERROR(VLOOKUP(Tabela23[[#This Row],[Produto]],produtos,5,0),"")</f>
        <v/>
      </c>
      <c r="I88" s="100" t="str">
        <f>IFERROR(Tabela23[[#This Row],[preço unitário]]*Tabela23[[#This Row],[Qtd]],"")</f>
        <v/>
      </c>
      <c r="M88" s="92"/>
    </row>
    <row r="89" spans="1:13" x14ac:dyDescent="0.3">
      <c r="A89" s="97"/>
      <c r="B89" s="98"/>
      <c r="C89" s="99" t="str">
        <f>IFERROR(VLOOKUP(Tabela22[[#This Row],[Produto]],produtos,3,0),"")</f>
        <v/>
      </c>
      <c r="D89" s="100" t="str">
        <f>IFERROR(Tabela22[[#This Row],[preço unitário]]*Tabela22[[#This Row],[Qtd]],"")</f>
        <v/>
      </c>
      <c r="F89" s="97"/>
      <c r="G89" s="97"/>
      <c r="H89" s="99" t="str">
        <f>IFERROR(VLOOKUP(Tabela23[[#This Row],[Produto]],produtos,5,0),"")</f>
        <v/>
      </c>
      <c r="I89" s="100" t="str">
        <f>IFERROR(Tabela23[[#This Row],[preço unitário]]*Tabela23[[#This Row],[Qtd]],"")</f>
        <v/>
      </c>
      <c r="M89" s="92"/>
    </row>
    <row r="90" spans="1:13" x14ac:dyDescent="0.3">
      <c r="A90" s="97"/>
      <c r="B90" s="98"/>
      <c r="C90" s="99" t="str">
        <f>IFERROR(VLOOKUP(Tabela22[[#This Row],[Produto]],produtos,3,0),"")</f>
        <v/>
      </c>
      <c r="D90" s="100" t="str">
        <f>IFERROR(Tabela22[[#This Row],[preço unitário]]*Tabela22[[#This Row],[Qtd]],"")</f>
        <v/>
      </c>
      <c r="F90" s="97"/>
      <c r="G90" s="97"/>
      <c r="H90" s="99" t="str">
        <f>IFERROR(VLOOKUP(Tabela23[[#This Row],[Produto]],produtos,5,0),"")</f>
        <v/>
      </c>
      <c r="I90" s="100" t="str">
        <f>IFERROR(Tabela23[[#This Row],[preço unitário]]*Tabela23[[#This Row],[Qtd]],"")</f>
        <v/>
      </c>
      <c r="M90" s="92"/>
    </row>
    <row r="91" spans="1:13" x14ac:dyDescent="0.3">
      <c r="A91" s="97"/>
      <c r="B91" s="98"/>
      <c r="C91" s="99" t="str">
        <f>IFERROR(VLOOKUP(Tabela22[[#This Row],[Produto]],produtos,3,0),"")</f>
        <v/>
      </c>
      <c r="D91" s="100" t="str">
        <f>IFERROR(Tabela22[[#This Row],[preço unitário]]*Tabela22[[#This Row],[Qtd]],"")</f>
        <v/>
      </c>
      <c r="F91" s="97"/>
      <c r="G91" s="97"/>
      <c r="H91" s="99" t="str">
        <f>IFERROR(VLOOKUP(Tabela23[[#This Row],[Produto]],produtos,5,0),"")</f>
        <v/>
      </c>
      <c r="I91" s="100" t="str">
        <f>IFERROR(Tabela23[[#This Row],[preço unitário]]*Tabela23[[#This Row],[Qtd]],"")</f>
        <v/>
      </c>
      <c r="M91" s="92"/>
    </row>
    <row r="92" spans="1:13" x14ac:dyDescent="0.3">
      <c r="A92" s="97"/>
      <c r="B92" s="98"/>
      <c r="C92" s="99" t="str">
        <f>IFERROR(VLOOKUP(Tabela22[[#This Row],[Produto]],produtos,3,0),"")</f>
        <v/>
      </c>
      <c r="D92" s="100" t="str">
        <f>IFERROR(Tabela22[[#This Row],[preço unitário]]*Tabela22[[#This Row],[Qtd]],"")</f>
        <v/>
      </c>
      <c r="F92" s="97"/>
      <c r="G92" s="97"/>
      <c r="H92" s="99" t="str">
        <f>IFERROR(VLOOKUP(Tabela23[[#This Row],[Produto]],produtos,5,0),"")</f>
        <v/>
      </c>
      <c r="I92" s="100" t="str">
        <f>IFERROR(Tabela23[[#This Row],[preço unitário]]*Tabela23[[#This Row],[Qtd]],"")</f>
        <v/>
      </c>
      <c r="M92" s="92"/>
    </row>
    <row r="93" spans="1:13" x14ac:dyDescent="0.3">
      <c r="A93" s="97"/>
      <c r="B93" s="98"/>
      <c r="C93" s="99" t="str">
        <f>IFERROR(VLOOKUP(Tabela22[[#This Row],[Produto]],produtos,3,0),"")</f>
        <v/>
      </c>
      <c r="D93" s="100" t="str">
        <f>IFERROR(Tabela22[[#This Row],[preço unitário]]*Tabela22[[#This Row],[Qtd]],"")</f>
        <v/>
      </c>
      <c r="F93" s="97"/>
      <c r="G93" s="97"/>
      <c r="H93" s="99" t="str">
        <f>IFERROR(VLOOKUP(Tabela23[[#This Row],[Produto]],produtos,5,0),"")</f>
        <v/>
      </c>
      <c r="I93" s="100" t="str">
        <f>IFERROR(Tabela23[[#This Row],[preço unitário]]*Tabela23[[#This Row],[Qtd]],"")</f>
        <v/>
      </c>
      <c r="M93" s="92"/>
    </row>
    <row r="94" spans="1:13" x14ac:dyDescent="0.3">
      <c r="A94" s="97"/>
      <c r="B94" s="98"/>
      <c r="C94" s="99" t="str">
        <f>IFERROR(VLOOKUP(Tabela22[[#This Row],[Produto]],produtos,3,0),"")</f>
        <v/>
      </c>
      <c r="D94" s="100" t="str">
        <f>IFERROR(Tabela22[[#This Row],[preço unitário]]*Tabela22[[#This Row],[Qtd]],"")</f>
        <v/>
      </c>
      <c r="F94" s="97"/>
      <c r="G94" s="97"/>
      <c r="H94" s="99" t="str">
        <f>IFERROR(VLOOKUP(Tabela23[[#This Row],[Produto]],produtos,5,0),"")</f>
        <v/>
      </c>
      <c r="I94" s="100" t="str">
        <f>IFERROR(Tabela23[[#This Row],[preço unitário]]*Tabela23[[#This Row],[Qtd]],"")</f>
        <v/>
      </c>
      <c r="M94" s="92"/>
    </row>
    <row r="95" spans="1:13" x14ac:dyDescent="0.3">
      <c r="A95" s="97"/>
      <c r="B95" s="98"/>
      <c r="C95" s="99" t="str">
        <f>IFERROR(VLOOKUP(Tabela22[[#This Row],[Produto]],produtos,3,0),"")</f>
        <v/>
      </c>
      <c r="D95" s="100" t="str">
        <f>IFERROR(Tabela22[[#This Row],[preço unitário]]*Tabela22[[#This Row],[Qtd]],"")</f>
        <v/>
      </c>
      <c r="F95" s="97"/>
      <c r="G95" s="97"/>
      <c r="H95" s="99" t="str">
        <f>IFERROR(VLOOKUP(Tabela23[[#This Row],[Produto]],produtos,5,0),"")</f>
        <v/>
      </c>
      <c r="I95" s="100" t="str">
        <f>IFERROR(Tabela23[[#This Row],[preço unitário]]*Tabela23[[#This Row],[Qtd]],"")</f>
        <v/>
      </c>
      <c r="M95" s="92"/>
    </row>
    <row r="96" spans="1:13" x14ac:dyDescent="0.3">
      <c r="A96" s="97"/>
      <c r="B96" s="98"/>
      <c r="C96" s="99" t="str">
        <f>IFERROR(VLOOKUP(Tabela22[[#This Row],[Produto]],produtos,3,0),"")</f>
        <v/>
      </c>
      <c r="D96" s="100" t="str">
        <f>IFERROR(Tabela22[[#This Row],[preço unitário]]*Tabela22[[#This Row],[Qtd]],"")</f>
        <v/>
      </c>
      <c r="F96" s="97"/>
      <c r="G96" s="97"/>
      <c r="H96" s="99" t="str">
        <f>IFERROR(VLOOKUP(Tabela23[[#This Row],[Produto]],produtos,5,0),"")</f>
        <v/>
      </c>
      <c r="I96" s="100" t="str">
        <f>IFERROR(Tabela23[[#This Row],[preço unitário]]*Tabela23[[#This Row],[Qtd]],"")</f>
        <v/>
      </c>
      <c r="M96" s="92"/>
    </row>
    <row r="97" spans="1:13" x14ac:dyDescent="0.3">
      <c r="A97" s="97"/>
      <c r="B97" s="98"/>
      <c r="C97" s="99" t="str">
        <f>IFERROR(VLOOKUP(Tabela22[[#This Row],[Produto]],produtos,3,0),"")</f>
        <v/>
      </c>
      <c r="D97" s="100" t="str">
        <f>IFERROR(Tabela22[[#This Row],[preço unitário]]*Tabela22[[#This Row],[Qtd]],"")</f>
        <v/>
      </c>
      <c r="F97" s="97"/>
      <c r="G97" s="97"/>
      <c r="H97" s="99" t="str">
        <f>IFERROR(VLOOKUP(Tabela23[[#This Row],[Produto]],produtos,5,0),"")</f>
        <v/>
      </c>
      <c r="I97" s="100" t="str">
        <f>IFERROR(Tabela23[[#This Row],[preço unitário]]*Tabela23[[#This Row],[Qtd]],"")</f>
        <v/>
      </c>
      <c r="M97" s="92"/>
    </row>
    <row r="98" spans="1:13" x14ac:dyDescent="0.3">
      <c r="A98" s="97"/>
      <c r="B98" s="98"/>
      <c r="C98" s="99" t="str">
        <f>IFERROR(VLOOKUP(Tabela22[[#This Row],[Produto]],produtos,3,0),"")</f>
        <v/>
      </c>
      <c r="D98" s="100" t="str">
        <f>IFERROR(Tabela22[[#This Row],[preço unitário]]*Tabela22[[#This Row],[Qtd]],"")</f>
        <v/>
      </c>
      <c r="F98" s="97"/>
      <c r="G98" s="97"/>
      <c r="H98" s="99" t="str">
        <f>IFERROR(VLOOKUP(Tabela23[[#This Row],[Produto]],produtos,5,0),"")</f>
        <v/>
      </c>
      <c r="I98" s="100" t="str">
        <f>IFERROR(Tabela23[[#This Row],[preço unitário]]*Tabela23[[#This Row],[Qtd]],"")</f>
        <v/>
      </c>
      <c r="M98" s="92"/>
    </row>
    <row r="99" spans="1:13" x14ac:dyDescent="0.3">
      <c r="A99" s="97"/>
      <c r="B99" s="98"/>
      <c r="C99" s="99" t="str">
        <f>IFERROR(VLOOKUP(Tabela22[[#This Row],[Produto]],produtos,3,0),"")</f>
        <v/>
      </c>
      <c r="D99" s="100" t="str">
        <f>IFERROR(Tabela22[[#This Row],[preço unitário]]*Tabela22[[#This Row],[Qtd]],"")</f>
        <v/>
      </c>
      <c r="F99" s="97"/>
      <c r="G99" s="97"/>
      <c r="H99" s="99" t="str">
        <f>IFERROR(VLOOKUP(Tabela23[[#This Row],[Produto]],produtos,5,0),"")</f>
        <v/>
      </c>
      <c r="I99" s="100" t="str">
        <f>IFERROR(Tabela23[[#This Row],[preço unitário]]*Tabela23[[#This Row],[Qtd]],"")</f>
        <v/>
      </c>
      <c r="M99" s="92"/>
    </row>
    <row r="100" spans="1:13" x14ac:dyDescent="0.3">
      <c r="A100" s="97"/>
      <c r="B100" s="98"/>
      <c r="C100" s="99" t="str">
        <f>IFERROR(VLOOKUP(Tabela22[[#This Row],[Produto]],produtos,3,0),"")</f>
        <v/>
      </c>
      <c r="D100" s="100" t="str">
        <f>IFERROR(Tabela22[[#This Row],[preço unitário]]*Tabela22[[#This Row],[Qtd]],"")</f>
        <v/>
      </c>
      <c r="F100" s="97"/>
      <c r="G100" s="97"/>
      <c r="H100" s="99" t="str">
        <f>IFERROR(VLOOKUP(Tabela23[[#This Row],[Produto]],produtos,5,0),"")</f>
        <v/>
      </c>
      <c r="I100" s="100" t="str">
        <f>IFERROR(Tabela23[[#This Row],[preço unitário]]*Tabela23[[#This Row],[Qtd]],"")</f>
        <v/>
      </c>
      <c r="M100" s="92"/>
    </row>
    <row r="101" spans="1:13" x14ac:dyDescent="0.3">
      <c r="A101" s="97"/>
      <c r="B101" s="98"/>
      <c r="C101" s="99" t="str">
        <f>IFERROR(VLOOKUP(Tabela22[[#This Row],[Produto]],produtos,3,0),"")</f>
        <v/>
      </c>
      <c r="D101" s="100" t="str">
        <f>IFERROR(Tabela22[[#This Row],[preço unitário]]*Tabela22[[#This Row],[Qtd]],"")</f>
        <v/>
      </c>
      <c r="F101" s="97"/>
      <c r="G101" s="97"/>
      <c r="H101" s="99" t="str">
        <f>IFERROR(VLOOKUP(Tabela23[[#This Row],[Produto]],produtos,5,0),"")</f>
        <v/>
      </c>
      <c r="I101" s="100" t="str">
        <f>IFERROR(Tabela23[[#This Row],[preço unitário]]*Tabela23[[#This Row],[Qtd]],"")</f>
        <v/>
      </c>
      <c r="M101" s="92"/>
    </row>
    <row r="102" spans="1:13" x14ac:dyDescent="0.3">
      <c r="A102" s="97"/>
      <c r="B102" s="98"/>
      <c r="C102" s="99" t="str">
        <f>IFERROR(VLOOKUP(Tabela22[[#This Row],[Produto]],produtos,3,0),"")</f>
        <v/>
      </c>
      <c r="D102" s="100" t="str">
        <f>IFERROR(Tabela22[[#This Row],[preço unitário]]*Tabela22[[#This Row],[Qtd]],"")</f>
        <v/>
      </c>
      <c r="F102" s="97"/>
      <c r="G102" s="97"/>
      <c r="H102" s="99" t="str">
        <f>IFERROR(VLOOKUP(Tabela23[[#This Row],[Produto]],produtos,5,0),"")</f>
        <v/>
      </c>
      <c r="I102" s="100" t="str">
        <f>IFERROR(Tabela23[[#This Row],[preço unitário]]*Tabela23[[#This Row],[Qtd]],"")</f>
        <v/>
      </c>
      <c r="M102" s="92"/>
    </row>
    <row r="103" spans="1:13" x14ac:dyDescent="0.3">
      <c r="A103" s="97"/>
      <c r="B103" s="98"/>
      <c r="C103" s="99" t="str">
        <f>IFERROR(VLOOKUP(Tabela22[[#This Row],[Produto]],produtos,3,0),"")</f>
        <v/>
      </c>
      <c r="D103" s="100" t="str">
        <f>IFERROR(Tabela22[[#This Row],[preço unitário]]*Tabela22[[#This Row],[Qtd]],"")</f>
        <v/>
      </c>
      <c r="F103" s="97"/>
      <c r="G103" s="97"/>
      <c r="H103" s="99" t="str">
        <f>IFERROR(VLOOKUP(Tabela23[[#This Row],[Produto]],produtos,5,0),"")</f>
        <v/>
      </c>
      <c r="I103" s="100" t="str">
        <f>IFERROR(Tabela23[[#This Row],[preço unitário]]*Tabela23[[#This Row],[Qtd]],"")</f>
        <v/>
      </c>
      <c r="M103" s="92"/>
    </row>
    <row r="104" spans="1:13" x14ac:dyDescent="0.3">
      <c r="A104" s="97"/>
      <c r="B104" s="98"/>
      <c r="C104" s="99" t="str">
        <f>IFERROR(VLOOKUP(Tabela22[[#This Row],[Produto]],produtos,3,0),"")</f>
        <v/>
      </c>
      <c r="D104" s="100" t="str">
        <f>IFERROR(Tabela22[[#This Row],[preço unitário]]*Tabela22[[#This Row],[Qtd]],"")</f>
        <v/>
      </c>
      <c r="F104" s="97"/>
      <c r="G104" s="97"/>
      <c r="H104" s="99" t="str">
        <f>IFERROR(VLOOKUP(Tabela23[[#This Row],[Produto]],produtos,5,0),"")</f>
        <v/>
      </c>
      <c r="I104" s="100" t="str">
        <f>IFERROR(Tabela23[[#This Row],[preço unitário]]*Tabela23[[#This Row],[Qtd]],"")</f>
        <v/>
      </c>
      <c r="M104" s="92"/>
    </row>
    <row r="105" spans="1:13" x14ac:dyDescent="0.3">
      <c r="A105" s="97"/>
      <c r="B105" s="98"/>
      <c r="C105" s="99" t="str">
        <f>IFERROR(VLOOKUP(Tabela22[[#This Row],[Produto]],produtos,3,0),"")</f>
        <v/>
      </c>
      <c r="D105" s="100" t="str">
        <f>IFERROR(Tabela22[[#This Row],[preço unitário]]*Tabela22[[#This Row],[Qtd]],"")</f>
        <v/>
      </c>
      <c r="F105" s="97"/>
      <c r="G105" s="97"/>
      <c r="H105" s="99" t="str">
        <f>IFERROR(VLOOKUP(Tabela23[[#This Row],[Produto]],produtos,5,0),"")</f>
        <v/>
      </c>
      <c r="I105" s="100" t="str">
        <f>IFERROR(Tabela23[[#This Row],[preço unitário]]*Tabela23[[#This Row],[Qtd]],"")</f>
        <v/>
      </c>
      <c r="M105" s="92"/>
    </row>
    <row r="106" spans="1:13" x14ac:dyDescent="0.3">
      <c r="A106" s="97"/>
      <c r="B106" s="98"/>
      <c r="C106" s="99" t="str">
        <f>IFERROR(VLOOKUP(Tabela22[[#This Row],[Produto]],produtos,3,0),"")</f>
        <v/>
      </c>
      <c r="D106" s="100" t="str">
        <f>IFERROR(Tabela22[[#This Row],[preço unitário]]*Tabela22[[#This Row],[Qtd]],"")</f>
        <v/>
      </c>
      <c r="F106" s="97"/>
      <c r="G106" s="97"/>
      <c r="H106" s="99" t="str">
        <f>IFERROR(VLOOKUP(Tabela23[[#This Row],[Produto]],produtos,5,0),"")</f>
        <v/>
      </c>
      <c r="I106" s="100" t="str">
        <f>IFERROR(Tabela23[[#This Row],[preço unitário]]*Tabela23[[#This Row],[Qtd]],"")</f>
        <v/>
      </c>
      <c r="M106" s="92"/>
    </row>
    <row r="107" spans="1:13" x14ac:dyDescent="0.3">
      <c r="A107" s="97"/>
      <c r="B107" s="98"/>
      <c r="C107" s="99" t="str">
        <f>IFERROR(VLOOKUP(Tabela22[[#This Row],[Produto]],produtos,3,0),"")</f>
        <v/>
      </c>
      <c r="D107" s="100" t="str">
        <f>IFERROR(Tabela22[[#This Row],[preço unitário]]*Tabela22[[#This Row],[Qtd]],"")</f>
        <v/>
      </c>
      <c r="F107" s="97"/>
      <c r="G107" s="97"/>
      <c r="H107" s="99" t="str">
        <f>IFERROR(VLOOKUP(Tabela23[[#This Row],[Produto]],produtos,5,0),"")</f>
        <v/>
      </c>
      <c r="I107" s="100" t="str">
        <f>IFERROR(Tabela23[[#This Row],[preço unitário]]*Tabela23[[#This Row],[Qtd]],"")</f>
        <v/>
      </c>
      <c r="M107" s="92"/>
    </row>
    <row r="108" spans="1:13" x14ac:dyDescent="0.3">
      <c r="A108" s="97"/>
      <c r="B108" s="98"/>
      <c r="C108" s="99" t="str">
        <f>IFERROR(VLOOKUP(Tabela22[[#This Row],[Produto]],produtos,3,0),"")</f>
        <v/>
      </c>
      <c r="D108" s="100" t="str">
        <f>IFERROR(Tabela22[[#This Row],[preço unitário]]*Tabela22[[#This Row],[Qtd]],"")</f>
        <v/>
      </c>
      <c r="F108" s="97"/>
      <c r="G108" s="97"/>
      <c r="H108" s="99" t="str">
        <f>IFERROR(VLOOKUP(Tabela23[[#This Row],[Produto]],produtos,5,0),"")</f>
        <v/>
      </c>
      <c r="I108" s="100" t="str">
        <f>IFERROR(Tabela23[[#This Row],[preço unitário]]*Tabela23[[#This Row],[Qtd]],"")</f>
        <v/>
      </c>
      <c r="M108" s="92"/>
    </row>
    <row r="109" spans="1:13" x14ac:dyDescent="0.3">
      <c r="A109" s="97"/>
      <c r="B109" s="98"/>
      <c r="C109" s="99" t="str">
        <f>IFERROR(VLOOKUP(Tabela22[[#This Row],[Produto]],produtos,3,0),"")</f>
        <v/>
      </c>
      <c r="D109" s="100" t="str">
        <f>IFERROR(Tabela22[[#This Row],[preço unitário]]*Tabela22[[#This Row],[Qtd]],"")</f>
        <v/>
      </c>
      <c r="F109" s="97"/>
      <c r="G109" s="97"/>
      <c r="H109" s="99" t="str">
        <f>IFERROR(VLOOKUP(Tabela23[[#This Row],[Produto]],produtos,5,0),"")</f>
        <v/>
      </c>
      <c r="I109" s="100" t="str">
        <f>IFERROR(Tabela23[[#This Row],[preço unitário]]*Tabela23[[#This Row],[Qtd]],"")</f>
        <v/>
      </c>
      <c r="M109" s="92"/>
    </row>
    <row r="110" spans="1:13" x14ac:dyDescent="0.3">
      <c r="A110" s="97"/>
      <c r="B110" s="98"/>
      <c r="C110" s="99" t="str">
        <f>IFERROR(VLOOKUP(Tabela22[[#This Row],[Produto]],produtos,3,0),"")</f>
        <v/>
      </c>
      <c r="D110" s="100" t="str">
        <f>IFERROR(Tabela22[[#This Row],[preço unitário]]*Tabela22[[#This Row],[Qtd]],"")</f>
        <v/>
      </c>
      <c r="F110" s="97"/>
      <c r="G110" s="97"/>
      <c r="H110" s="99" t="str">
        <f>IFERROR(VLOOKUP(Tabela23[[#This Row],[Produto]],produtos,5,0),"")</f>
        <v/>
      </c>
      <c r="I110" s="100" t="str">
        <f>IFERROR(Tabela23[[#This Row],[preço unitário]]*Tabela23[[#This Row],[Qtd]],"")</f>
        <v/>
      </c>
      <c r="M110" s="92"/>
    </row>
    <row r="111" spans="1:13" x14ac:dyDescent="0.3">
      <c r="A111" s="97"/>
      <c r="B111" s="98"/>
      <c r="C111" s="99" t="str">
        <f>IFERROR(VLOOKUP(Tabela22[[#This Row],[Produto]],produtos,3,0),"")</f>
        <v/>
      </c>
      <c r="D111" s="100" t="str">
        <f>IFERROR(Tabela22[[#This Row],[preço unitário]]*Tabela22[[#This Row],[Qtd]],"")</f>
        <v/>
      </c>
      <c r="F111" s="97"/>
      <c r="G111" s="97"/>
      <c r="H111" s="99" t="str">
        <f>IFERROR(VLOOKUP(Tabela23[[#This Row],[Produto]],produtos,5,0),"")</f>
        <v/>
      </c>
      <c r="I111" s="100" t="str">
        <f>IFERROR(Tabela23[[#This Row],[preço unitário]]*Tabela23[[#This Row],[Qtd]],"")</f>
        <v/>
      </c>
      <c r="M111" s="92"/>
    </row>
    <row r="112" spans="1:13" x14ac:dyDescent="0.3">
      <c r="A112" s="97"/>
      <c r="B112" s="98"/>
      <c r="C112" s="99" t="str">
        <f>IFERROR(VLOOKUP(Tabela22[[#This Row],[Produto]],produtos,3,0),"")</f>
        <v/>
      </c>
      <c r="D112" s="100" t="str">
        <f>IFERROR(Tabela22[[#This Row],[preço unitário]]*Tabela22[[#This Row],[Qtd]],"")</f>
        <v/>
      </c>
      <c r="F112" s="97"/>
      <c r="G112" s="97"/>
      <c r="H112" s="99" t="str">
        <f>IFERROR(VLOOKUP(Tabela23[[#This Row],[Produto]],produtos,5,0),"")</f>
        <v/>
      </c>
      <c r="I112" s="100" t="str">
        <f>IFERROR(Tabela23[[#This Row],[preço unitário]]*Tabela23[[#This Row],[Qtd]],"")</f>
        <v/>
      </c>
      <c r="M112" s="92"/>
    </row>
    <row r="113" spans="1:13" x14ac:dyDescent="0.3">
      <c r="A113" s="97"/>
      <c r="B113" s="98"/>
      <c r="C113" s="99" t="str">
        <f>IFERROR(VLOOKUP(Tabela22[[#This Row],[Produto]],produtos,3,0),"")</f>
        <v/>
      </c>
      <c r="D113" s="100" t="str">
        <f>IFERROR(Tabela22[[#This Row],[preço unitário]]*Tabela22[[#This Row],[Qtd]],"")</f>
        <v/>
      </c>
      <c r="F113" s="97"/>
      <c r="G113" s="97"/>
      <c r="H113" s="99" t="str">
        <f>IFERROR(VLOOKUP(Tabela23[[#This Row],[Produto]],produtos,5,0),"")</f>
        <v/>
      </c>
      <c r="I113" s="100" t="str">
        <f>IFERROR(Tabela23[[#This Row],[preço unitário]]*Tabela23[[#This Row],[Qtd]],"")</f>
        <v/>
      </c>
      <c r="M113" s="92"/>
    </row>
    <row r="114" spans="1:13" x14ac:dyDescent="0.3">
      <c r="A114" s="97"/>
      <c r="B114" s="98"/>
      <c r="C114" s="99" t="str">
        <f>IFERROR(VLOOKUP(Tabela22[[#This Row],[Produto]],produtos,3,0),"")</f>
        <v/>
      </c>
      <c r="D114" s="100" t="str">
        <f>IFERROR(Tabela22[[#This Row],[preço unitário]]*Tabela22[[#This Row],[Qtd]],"")</f>
        <v/>
      </c>
      <c r="F114" s="97"/>
      <c r="G114" s="97"/>
      <c r="H114" s="99" t="str">
        <f>IFERROR(VLOOKUP(Tabela23[[#This Row],[Produto]],produtos,5,0),"")</f>
        <v/>
      </c>
      <c r="I114" s="100" t="str">
        <f>IFERROR(Tabela23[[#This Row],[preço unitário]]*Tabela23[[#This Row],[Qtd]],"")</f>
        <v/>
      </c>
      <c r="M114" s="92"/>
    </row>
    <row r="115" spans="1:13" x14ac:dyDescent="0.3">
      <c r="A115" s="97"/>
      <c r="B115" s="98"/>
      <c r="C115" s="99" t="str">
        <f>IFERROR(VLOOKUP(Tabela22[[#This Row],[Produto]],produtos,3,0),"")</f>
        <v/>
      </c>
      <c r="D115" s="100" t="str">
        <f>IFERROR(Tabela22[[#This Row],[preço unitário]]*Tabela22[[#This Row],[Qtd]],"")</f>
        <v/>
      </c>
      <c r="F115" s="97"/>
      <c r="G115" s="97"/>
      <c r="H115" s="99" t="str">
        <f>IFERROR(VLOOKUP(Tabela23[[#This Row],[Produto]],produtos,5,0),"")</f>
        <v/>
      </c>
      <c r="I115" s="100" t="str">
        <f>IFERROR(Tabela23[[#This Row],[preço unitário]]*Tabela23[[#This Row],[Qtd]],"")</f>
        <v/>
      </c>
      <c r="M115" s="92"/>
    </row>
    <row r="116" spans="1:13" x14ac:dyDescent="0.3">
      <c r="A116" s="97"/>
      <c r="B116" s="98"/>
      <c r="C116" s="99" t="str">
        <f>IFERROR(VLOOKUP(Tabela22[[#This Row],[Produto]],produtos,3,0),"")</f>
        <v/>
      </c>
      <c r="D116" s="100" t="str">
        <f>IFERROR(Tabela22[[#This Row],[preço unitário]]*Tabela22[[#This Row],[Qtd]],"")</f>
        <v/>
      </c>
      <c r="F116" s="97"/>
      <c r="G116" s="97"/>
      <c r="H116" s="99" t="str">
        <f>IFERROR(VLOOKUP(Tabela23[[#This Row],[Produto]],produtos,5,0),"")</f>
        <v/>
      </c>
      <c r="I116" s="100" t="str">
        <f>IFERROR(Tabela23[[#This Row],[preço unitário]]*Tabela23[[#This Row],[Qtd]],"")</f>
        <v/>
      </c>
      <c r="M116" s="92"/>
    </row>
    <row r="117" spans="1:13" x14ac:dyDescent="0.3">
      <c r="A117" s="97"/>
      <c r="B117" s="98"/>
      <c r="C117" s="99" t="str">
        <f>IFERROR(VLOOKUP(Tabela22[[#This Row],[Produto]],produtos,3,0),"")</f>
        <v/>
      </c>
      <c r="D117" s="100" t="str">
        <f>IFERROR(Tabela22[[#This Row],[preço unitário]]*Tabela22[[#This Row],[Qtd]],"")</f>
        <v/>
      </c>
      <c r="F117" s="97"/>
      <c r="G117" s="97"/>
      <c r="H117" s="99" t="str">
        <f>IFERROR(VLOOKUP(Tabela23[[#This Row],[Produto]],produtos,5,0),"")</f>
        <v/>
      </c>
      <c r="I117" s="100" t="str">
        <f>IFERROR(Tabela23[[#This Row],[preço unitário]]*Tabela23[[#This Row],[Qtd]],"")</f>
        <v/>
      </c>
      <c r="M117" s="92"/>
    </row>
    <row r="118" spans="1:13" x14ac:dyDescent="0.3">
      <c r="A118" s="97"/>
      <c r="B118" s="98"/>
      <c r="C118" s="99" t="str">
        <f>IFERROR(VLOOKUP(Tabela22[[#This Row],[Produto]],produtos,3,0),"")</f>
        <v/>
      </c>
      <c r="D118" s="100" t="str">
        <f>IFERROR(Tabela22[[#This Row],[preço unitário]]*Tabela22[[#This Row],[Qtd]],"")</f>
        <v/>
      </c>
      <c r="F118" s="97"/>
      <c r="G118" s="97"/>
      <c r="H118" s="99" t="str">
        <f>IFERROR(VLOOKUP(Tabela23[[#This Row],[Produto]],produtos,5,0),"")</f>
        <v/>
      </c>
      <c r="I118" s="100" t="str">
        <f>IFERROR(Tabela23[[#This Row],[preço unitário]]*Tabela23[[#This Row],[Qtd]],"")</f>
        <v/>
      </c>
      <c r="M118" s="92"/>
    </row>
    <row r="119" spans="1:13" x14ac:dyDescent="0.3">
      <c r="A119" s="97"/>
      <c r="B119" s="98"/>
      <c r="C119" s="99" t="str">
        <f>IFERROR(VLOOKUP(Tabela22[[#This Row],[Produto]],produtos,3,0),"")</f>
        <v/>
      </c>
      <c r="D119" s="100" t="str">
        <f>IFERROR(Tabela22[[#This Row],[preço unitário]]*Tabela22[[#This Row],[Qtd]],"")</f>
        <v/>
      </c>
      <c r="F119" s="97"/>
      <c r="G119" s="97"/>
      <c r="H119" s="99" t="str">
        <f>IFERROR(VLOOKUP(Tabela23[[#This Row],[Produto]],produtos,5,0),"")</f>
        <v/>
      </c>
      <c r="I119" s="100" t="str">
        <f>IFERROR(Tabela23[[#This Row],[preço unitário]]*Tabela23[[#This Row],[Qtd]],"")</f>
        <v/>
      </c>
      <c r="M119" s="92"/>
    </row>
    <row r="120" spans="1:13" x14ac:dyDescent="0.3">
      <c r="A120" s="97"/>
      <c r="B120" s="98"/>
      <c r="C120" s="99" t="str">
        <f>IFERROR(VLOOKUP(Tabela22[[#This Row],[Produto]],produtos,3,0),"")</f>
        <v/>
      </c>
      <c r="D120" s="100" t="str">
        <f>IFERROR(Tabela22[[#This Row],[preço unitário]]*Tabela22[[#This Row],[Qtd]],"")</f>
        <v/>
      </c>
      <c r="F120" s="97"/>
      <c r="G120" s="97"/>
      <c r="H120" s="99" t="str">
        <f>IFERROR(VLOOKUP(Tabela23[[#This Row],[Produto]],produtos,5,0),"")</f>
        <v/>
      </c>
      <c r="I120" s="100" t="str">
        <f>IFERROR(Tabela23[[#This Row],[preço unitário]]*Tabela23[[#This Row],[Qtd]],"")</f>
        <v/>
      </c>
      <c r="M120" s="92"/>
    </row>
    <row r="121" spans="1:13" x14ac:dyDescent="0.3">
      <c r="A121" s="97"/>
      <c r="B121" s="98"/>
      <c r="C121" s="99" t="str">
        <f>IFERROR(VLOOKUP(Tabela22[[#This Row],[Produto]],produtos,3,0),"")</f>
        <v/>
      </c>
      <c r="D121" s="100" t="str">
        <f>IFERROR(Tabela22[[#This Row],[preço unitário]]*Tabela22[[#This Row],[Qtd]],"")</f>
        <v/>
      </c>
      <c r="F121" s="97"/>
      <c r="G121" s="97"/>
      <c r="H121" s="99" t="str">
        <f>IFERROR(VLOOKUP(Tabela23[[#This Row],[Produto]],produtos,5,0),"")</f>
        <v/>
      </c>
      <c r="I121" s="100" t="str">
        <f>IFERROR(Tabela23[[#This Row],[preço unitário]]*Tabela23[[#This Row],[Qtd]],"")</f>
        <v/>
      </c>
      <c r="M121" s="92"/>
    </row>
    <row r="122" spans="1:13" x14ac:dyDescent="0.3">
      <c r="A122" s="97"/>
      <c r="B122" s="98"/>
      <c r="C122" s="99" t="str">
        <f>IFERROR(VLOOKUP(Tabela22[[#This Row],[Produto]],produtos,3,0),"")</f>
        <v/>
      </c>
      <c r="D122" s="100" t="str">
        <f>IFERROR(Tabela22[[#This Row],[preço unitário]]*Tabela22[[#This Row],[Qtd]],"")</f>
        <v/>
      </c>
      <c r="F122" s="97"/>
      <c r="G122" s="97"/>
      <c r="H122" s="99" t="str">
        <f>IFERROR(VLOOKUP(Tabela23[[#This Row],[Produto]],produtos,5,0),"")</f>
        <v/>
      </c>
      <c r="I122" s="100" t="str">
        <f>IFERROR(Tabela23[[#This Row],[preço unitário]]*Tabela23[[#This Row],[Qtd]],"")</f>
        <v/>
      </c>
      <c r="M122" s="92"/>
    </row>
    <row r="123" spans="1:13" x14ac:dyDescent="0.3">
      <c r="A123" s="97"/>
      <c r="B123" s="98"/>
      <c r="C123" s="99" t="str">
        <f>IFERROR(VLOOKUP(Tabela22[[#This Row],[Produto]],produtos,3,0),"")</f>
        <v/>
      </c>
      <c r="D123" s="100" t="str">
        <f>IFERROR(Tabela22[[#This Row],[preço unitário]]*Tabela22[[#This Row],[Qtd]],"")</f>
        <v/>
      </c>
      <c r="F123" s="97"/>
      <c r="G123" s="97"/>
      <c r="H123" s="99" t="str">
        <f>IFERROR(VLOOKUP(Tabela23[[#This Row],[Produto]],produtos,5,0),"")</f>
        <v/>
      </c>
      <c r="I123" s="100" t="str">
        <f>IFERROR(Tabela23[[#This Row],[preço unitário]]*Tabela23[[#This Row],[Qtd]],"")</f>
        <v/>
      </c>
      <c r="M123" s="92"/>
    </row>
    <row r="124" spans="1:13" x14ac:dyDescent="0.3">
      <c r="A124" s="97"/>
      <c r="B124" s="98"/>
      <c r="C124" s="99" t="str">
        <f>IFERROR(VLOOKUP(Tabela22[[#This Row],[Produto]],produtos,3,0),"")</f>
        <v/>
      </c>
      <c r="D124" s="100" t="str">
        <f>IFERROR(Tabela22[[#This Row],[preço unitário]]*Tabela22[[#This Row],[Qtd]],"")</f>
        <v/>
      </c>
      <c r="F124" s="97"/>
      <c r="G124" s="97"/>
      <c r="H124" s="99" t="str">
        <f>IFERROR(VLOOKUP(Tabela23[[#This Row],[Produto]],produtos,5,0),"")</f>
        <v/>
      </c>
      <c r="I124" s="100" t="str">
        <f>IFERROR(Tabela23[[#This Row],[preço unitário]]*Tabela23[[#This Row],[Qtd]],"")</f>
        <v/>
      </c>
      <c r="M124" s="92"/>
    </row>
    <row r="125" spans="1:13" x14ac:dyDescent="0.3">
      <c r="A125" s="97"/>
      <c r="B125" s="98"/>
      <c r="C125" s="99" t="str">
        <f>IFERROR(VLOOKUP(Tabela22[[#This Row],[Produto]],produtos,3,0),"")</f>
        <v/>
      </c>
      <c r="D125" s="100" t="str">
        <f>IFERROR(Tabela22[[#This Row],[preço unitário]]*Tabela22[[#This Row],[Qtd]],"")</f>
        <v/>
      </c>
      <c r="F125" s="97"/>
      <c r="G125" s="97"/>
      <c r="H125" s="99" t="str">
        <f>IFERROR(VLOOKUP(Tabela23[[#This Row],[Produto]],produtos,5,0),"")</f>
        <v/>
      </c>
      <c r="I125" s="100" t="str">
        <f>IFERROR(Tabela23[[#This Row],[preço unitário]]*Tabela23[[#This Row],[Qtd]],"")</f>
        <v/>
      </c>
      <c r="M125" s="92"/>
    </row>
    <row r="126" spans="1:13" x14ac:dyDescent="0.3">
      <c r="A126" s="97"/>
      <c r="B126" s="98"/>
      <c r="C126" s="99" t="str">
        <f>IFERROR(VLOOKUP(Tabela22[[#This Row],[Produto]],produtos,3,0),"")</f>
        <v/>
      </c>
      <c r="D126" s="100" t="str">
        <f>IFERROR(Tabela22[[#This Row],[preço unitário]]*Tabela22[[#This Row],[Qtd]],"")</f>
        <v/>
      </c>
      <c r="F126" s="97"/>
      <c r="G126" s="97"/>
      <c r="H126" s="99" t="str">
        <f>IFERROR(VLOOKUP(Tabela23[[#This Row],[Produto]],produtos,5,0),"")</f>
        <v/>
      </c>
      <c r="I126" s="100" t="str">
        <f>IFERROR(Tabela23[[#This Row],[preço unitário]]*Tabela23[[#This Row],[Qtd]],"")</f>
        <v/>
      </c>
      <c r="M126" s="92"/>
    </row>
    <row r="127" spans="1:13" x14ac:dyDescent="0.3">
      <c r="A127" s="97"/>
      <c r="B127" s="98"/>
      <c r="C127" s="99" t="str">
        <f>IFERROR(VLOOKUP(Tabela22[[#This Row],[Produto]],produtos,3,0),"")</f>
        <v/>
      </c>
      <c r="D127" s="100" t="str">
        <f>IFERROR(Tabela22[[#This Row],[preço unitário]]*Tabela22[[#This Row],[Qtd]],"")</f>
        <v/>
      </c>
      <c r="F127" s="97"/>
      <c r="G127" s="97"/>
      <c r="H127" s="99" t="str">
        <f>IFERROR(VLOOKUP(Tabela23[[#This Row],[Produto]],produtos,5,0),"")</f>
        <v/>
      </c>
      <c r="I127" s="100" t="str">
        <f>IFERROR(Tabela23[[#This Row],[preço unitário]]*Tabela23[[#This Row],[Qtd]],"")</f>
        <v/>
      </c>
      <c r="M127" s="92"/>
    </row>
    <row r="128" spans="1:13" x14ac:dyDescent="0.3">
      <c r="A128" s="97"/>
      <c r="B128" s="98"/>
      <c r="C128" s="99" t="str">
        <f>IFERROR(VLOOKUP(Tabela22[[#This Row],[Produto]],produtos,3,0),"")</f>
        <v/>
      </c>
      <c r="D128" s="100" t="str">
        <f>IFERROR(Tabela22[[#This Row],[preço unitário]]*Tabela22[[#This Row],[Qtd]],"")</f>
        <v/>
      </c>
      <c r="F128" s="97"/>
      <c r="G128" s="97"/>
      <c r="H128" s="99" t="str">
        <f>IFERROR(VLOOKUP(Tabela23[[#This Row],[Produto]],produtos,5,0),"")</f>
        <v/>
      </c>
      <c r="I128" s="100" t="str">
        <f>IFERROR(Tabela23[[#This Row],[preço unitário]]*Tabela23[[#This Row],[Qtd]],"")</f>
        <v/>
      </c>
      <c r="M128" s="92"/>
    </row>
    <row r="129" spans="1:13" x14ac:dyDescent="0.3">
      <c r="A129" s="97"/>
      <c r="B129" s="98"/>
      <c r="C129" s="99" t="str">
        <f>IFERROR(VLOOKUP(Tabela22[[#This Row],[Produto]],produtos,3,0),"")</f>
        <v/>
      </c>
      <c r="D129" s="100" t="str">
        <f>IFERROR(Tabela22[[#This Row],[preço unitário]]*Tabela22[[#This Row],[Qtd]],"")</f>
        <v/>
      </c>
      <c r="F129" s="97"/>
      <c r="G129" s="97"/>
      <c r="H129" s="99" t="str">
        <f>IFERROR(VLOOKUP(Tabela23[[#This Row],[Produto]],produtos,5,0),"")</f>
        <v/>
      </c>
      <c r="I129" s="100" t="str">
        <f>IFERROR(Tabela23[[#This Row],[preço unitário]]*Tabela23[[#This Row],[Qtd]],"")</f>
        <v/>
      </c>
      <c r="M129" s="92"/>
    </row>
    <row r="130" spans="1:13" x14ac:dyDescent="0.3">
      <c r="A130" s="97"/>
      <c r="B130" s="98"/>
      <c r="C130" s="99" t="str">
        <f>IFERROR(VLOOKUP(Tabela22[[#This Row],[Produto]],produtos,3,0),"")</f>
        <v/>
      </c>
      <c r="D130" s="100" t="str">
        <f>IFERROR(Tabela22[[#This Row],[preço unitário]]*Tabela22[[#This Row],[Qtd]],"")</f>
        <v/>
      </c>
      <c r="F130" s="97"/>
      <c r="G130" s="97"/>
      <c r="H130" s="99" t="str">
        <f>IFERROR(VLOOKUP(Tabela23[[#This Row],[Produto]],produtos,5,0),"")</f>
        <v/>
      </c>
      <c r="I130" s="100" t="str">
        <f>IFERROR(Tabela23[[#This Row],[preço unitário]]*Tabela23[[#This Row],[Qtd]],"")</f>
        <v/>
      </c>
      <c r="M130" s="92"/>
    </row>
    <row r="131" spans="1:13" x14ac:dyDescent="0.3">
      <c r="A131" s="97"/>
      <c r="B131" s="98"/>
      <c r="C131" s="99" t="str">
        <f>IFERROR(VLOOKUP(Tabela22[[#This Row],[Produto]],produtos,3,0),"")</f>
        <v/>
      </c>
      <c r="D131" s="100" t="str">
        <f>IFERROR(Tabela22[[#This Row],[preço unitário]]*Tabela22[[#This Row],[Qtd]],"")</f>
        <v/>
      </c>
      <c r="F131" s="97"/>
      <c r="G131" s="97"/>
      <c r="H131" s="99" t="str">
        <f>IFERROR(VLOOKUP(Tabela23[[#This Row],[Produto]],produtos,5,0),"")</f>
        <v/>
      </c>
      <c r="I131" s="100" t="str">
        <f>IFERROR(Tabela23[[#This Row],[preço unitário]]*Tabela23[[#This Row],[Qtd]],"")</f>
        <v/>
      </c>
      <c r="M131" s="92"/>
    </row>
    <row r="132" spans="1:13" x14ac:dyDescent="0.3">
      <c r="A132" s="97"/>
      <c r="B132" s="98"/>
      <c r="C132" s="99" t="str">
        <f>IFERROR(VLOOKUP(Tabela22[[#This Row],[Produto]],produtos,3,0),"")</f>
        <v/>
      </c>
      <c r="D132" s="100" t="str">
        <f>IFERROR(Tabela22[[#This Row],[preço unitário]]*Tabela22[[#This Row],[Qtd]],"")</f>
        <v/>
      </c>
      <c r="F132" s="97"/>
      <c r="G132" s="97"/>
      <c r="H132" s="99" t="str">
        <f>IFERROR(VLOOKUP(Tabela23[[#This Row],[Produto]],produtos,5,0),"")</f>
        <v/>
      </c>
      <c r="I132" s="100" t="str">
        <f>IFERROR(Tabela23[[#This Row],[preço unitário]]*Tabela23[[#This Row],[Qtd]],"")</f>
        <v/>
      </c>
      <c r="M132" s="92"/>
    </row>
    <row r="133" spans="1:13" x14ac:dyDescent="0.3">
      <c r="A133" s="97"/>
      <c r="B133" s="98"/>
      <c r="C133" s="99" t="str">
        <f>IFERROR(VLOOKUP(Tabela22[[#This Row],[Produto]],produtos,3,0),"")</f>
        <v/>
      </c>
      <c r="D133" s="100" t="str">
        <f>IFERROR(Tabela22[[#This Row],[preço unitário]]*Tabela22[[#This Row],[Qtd]],"")</f>
        <v/>
      </c>
      <c r="F133" s="97"/>
      <c r="G133" s="97"/>
      <c r="H133" s="99" t="str">
        <f>IFERROR(VLOOKUP(Tabela23[[#This Row],[Produto]],produtos,5,0),"")</f>
        <v/>
      </c>
      <c r="I133" s="100" t="str">
        <f>IFERROR(Tabela23[[#This Row],[preço unitário]]*Tabela23[[#This Row],[Qtd]],"")</f>
        <v/>
      </c>
      <c r="M133" s="92"/>
    </row>
    <row r="134" spans="1:13" x14ac:dyDescent="0.3">
      <c r="A134" s="97"/>
      <c r="B134" s="98"/>
      <c r="C134" s="99" t="str">
        <f>IFERROR(VLOOKUP(Tabela22[[#This Row],[Produto]],produtos,3,0),"")</f>
        <v/>
      </c>
      <c r="D134" s="100" t="str">
        <f>IFERROR(Tabela22[[#This Row],[preço unitário]]*Tabela22[[#This Row],[Qtd]],"")</f>
        <v/>
      </c>
      <c r="F134" s="97"/>
      <c r="G134" s="97"/>
      <c r="H134" s="99" t="str">
        <f>IFERROR(VLOOKUP(Tabela23[[#This Row],[Produto]],produtos,5,0),"")</f>
        <v/>
      </c>
      <c r="I134" s="100" t="str">
        <f>IFERROR(Tabela23[[#This Row],[preço unitário]]*Tabela23[[#This Row],[Qtd]],"")</f>
        <v/>
      </c>
      <c r="M134" s="92"/>
    </row>
    <row r="135" spans="1:13" x14ac:dyDescent="0.3">
      <c r="A135" s="97"/>
      <c r="B135" s="98"/>
      <c r="C135" s="99" t="str">
        <f>IFERROR(VLOOKUP(Tabela22[[#This Row],[Produto]],produtos,3,0),"")</f>
        <v/>
      </c>
      <c r="D135" s="100" t="str">
        <f>IFERROR(Tabela22[[#This Row],[preço unitário]]*Tabela22[[#This Row],[Qtd]],"")</f>
        <v/>
      </c>
      <c r="F135" s="97"/>
      <c r="G135" s="97"/>
      <c r="H135" s="99" t="str">
        <f>IFERROR(VLOOKUP(Tabela23[[#This Row],[Produto]],produtos,5,0),"")</f>
        <v/>
      </c>
      <c r="I135" s="100" t="str">
        <f>IFERROR(Tabela23[[#This Row],[preço unitário]]*Tabela23[[#This Row],[Qtd]],"")</f>
        <v/>
      </c>
      <c r="M135" s="92"/>
    </row>
    <row r="136" spans="1:13" x14ac:dyDescent="0.3">
      <c r="A136" s="97"/>
      <c r="B136" s="98"/>
      <c r="C136" s="99" t="str">
        <f>IFERROR(VLOOKUP(Tabela22[[#This Row],[Produto]],produtos,3,0),"")</f>
        <v/>
      </c>
      <c r="D136" s="100" t="str">
        <f>IFERROR(Tabela22[[#This Row],[preço unitário]]*Tabela22[[#This Row],[Qtd]],"")</f>
        <v/>
      </c>
      <c r="F136" s="97"/>
      <c r="G136" s="97"/>
      <c r="H136" s="99" t="str">
        <f>IFERROR(VLOOKUP(Tabela23[[#This Row],[Produto]],produtos,5,0),"")</f>
        <v/>
      </c>
      <c r="I136" s="100" t="str">
        <f>IFERROR(Tabela23[[#This Row],[preço unitário]]*Tabela23[[#This Row],[Qtd]],"")</f>
        <v/>
      </c>
      <c r="M136" s="92"/>
    </row>
    <row r="137" spans="1:13" x14ac:dyDescent="0.3">
      <c r="A137" s="97"/>
      <c r="B137" s="98"/>
      <c r="C137" s="99" t="str">
        <f>IFERROR(VLOOKUP(Tabela22[[#This Row],[Produto]],produtos,3,0),"")</f>
        <v/>
      </c>
      <c r="D137" s="100" t="str">
        <f>IFERROR(Tabela22[[#This Row],[preço unitário]]*Tabela22[[#This Row],[Qtd]],"")</f>
        <v/>
      </c>
      <c r="F137" s="97"/>
      <c r="G137" s="97"/>
      <c r="H137" s="99" t="str">
        <f>IFERROR(VLOOKUP(Tabela23[[#This Row],[Produto]],produtos,5,0),"")</f>
        <v/>
      </c>
      <c r="I137" s="100" t="str">
        <f>IFERROR(Tabela23[[#This Row],[preço unitário]]*Tabela23[[#This Row],[Qtd]],"")</f>
        <v/>
      </c>
      <c r="M137" s="92"/>
    </row>
    <row r="138" spans="1:13" x14ac:dyDescent="0.3">
      <c r="A138" s="97"/>
      <c r="B138" s="98"/>
      <c r="C138" s="99" t="str">
        <f>IFERROR(VLOOKUP(Tabela22[[#This Row],[Produto]],produtos,3,0),"")</f>
        <v/>
      </c>
      <c r="D138" s="100" t="str">
        <f>IFERROR(Tabela22[[#This Row],[preço unitário]]*Tabela22[[#This Row],[Qtd]],"")</f>
        <v/>
      </c>
      <c r="F138" s="97"/>
      <c r="G138" s="97"/>
      <c r="H138" s="99" t="str">
        <f>IFERROR(VLOOKUP(Tabela23[[#This Row],[Produto]],produtos,5,0),"")</f>
        <v/>
      </c>
      <c r="I138" s="100" t="str">
        <f>IFERROR(Tabela23[[#This Row],[preço unitário]]*Tabela23[[#This Row],[Qtd]],"")</f>
        <v/>
      </c>
      <c r="M138" s="92"/>
    </row>
    <row r="139" spans="1:13" x14ac:dyDescent="0.3">
      <c r="A139" s="97"/>
      <c r="B139" s="98"/>
      <c r="C139" s="99" t="str">
        <f>IFERROR(VLOOKUP(Tabela22[[#This Row],[Produto]],produtos,3,0),"")</f>
        <v/>
      </c>
      <c r="D139" s="100" t="str">
        <f>IFERROR(Tabela22[[#This Row],[preço unitário]]*Tabela22[[#This Row],[Qtd]],"")</f>
        <v/>
      </c>
      <c r="F139" s="97"/>
      <c r="G139" s="97"/>
      <c r="H139" s="99" t="str">
        <f>IFERROR(VLOOKUP(Tabela23[[#This Row],[Produto]],produtos,5,0),"")</f>
        <v/>
      </c>
      <c r="I139" s="100" t="str">
        <f>IFERROR(Tabela23[[#This Row],[preço unitário]]*Tabela23[[#This Row],[Qtd]],"")</f>
        <v/>
      </c>
      <c r="M139" s="92"/>
    </row>
    <row r="140" spans="1:13" x14ac:dyDescent="0.3">
      <c r="A140" s="97"/>
      <c r="B140" s="98"/>
      <c r="C140" s="99" t="str">
        <f>IFERROR(VLOOKUP(Tabela22[[#This Row],[Produto]],produtos,3,0),"")</f>
        <v/>
      </c>
      <c r="D140" s="100" t="str">
        <f>IFERROR(Tabela22[[#This Row],[preço unitário]]*Tabela22[[#This Row],[Qtd]],"")</f>
        <v/>
      </c>
      <c r="F140" s="97"/>
      <c r="G140" s="97"/>
      <c r="H140" s="99" t="str">
        <f>IFERROR(VLOOKUP(Tabela23[[#This Row],[Produto]],produtos,5,0),"")</f>
        <v/>
      </c>
      <c r="I140" s="100" t="str">
        <f>IFERROR(Tabela23[[#This Row],[preço unitário]]*Tabela23[[#This Row],[Qtd]],"")</f>
        <v/>
      </c>
      <c r="M140" s="92"/>
    </row>
    <row r="141" spans="1:13" x14ac:dyDescent="0.3">
      <c r="A141" s="97"/>
      <c r="B141" s="98"/>
      <c r="C141" s="99" t="str">
        <f>IFERROR(VLOOKUP(Tabela22[[#This Row],[Produto]],produtos,3,0),"")</f>
        <v/>
      </c>
      <c r="D141" s="100" t="str">
        <f>IFERROR(Tabela22[[#This Row],[preço unitário]]*Tabela22[[#This Row],[Qtd]],"")</f>
        <v/>
      </c>
      <c r="F141" s="97"/>
      <c r="G141" s="97"/>
      <c r="H141" s="99" t="str">
        <f>IFERROR(VLOOKUP(Tabela23[[#This Row],[Produto]],produtos,5,0),"")</f>
        <v/>
      </c>
      <c r="I141" s="100" t="str">
        <f>IFERROR(Tabela23[[#This Row],[preço unitário]]*Tabela23[[#This Row],[Qtd]],"")</f>
        <v/>
      </c>
      <c r="M141" s="92"/>
    </row>
    <row r="142" spans="1:13" x14ac:dyDescent="0.3">
      <c r="A142" s="97"/>
      <c r="B142" s="98"/>
      <c r="C142" s="99" t="str">
        <f>IFERROR(VLOOKUP(Tabela22[[#This Row],[Produto]],produtos,3,0),"")</f>
        <v/>
      </c>
      <c r="D142" s="100" t="str">
        <f>IFERROR(Tabela22[[#This Row],[preço unitário]]*Tabela22[[#This Row],[Qtd]],"")</f>
        <v/>
      </c>
      <c r="F142" s="97"/>
      <c r="G142" s="97"/>
      <c r="H142" s="99" t="str">
        <f>IFERROR(VLOOKUP(Tabela23[[#This Row],[Produto]],produtos,5,0),"")</f>
        <v/>
      </c>
      <c r="I142" s="100" t="str">
        <f>IFERROR(Tabela23[[#This Row],[preço unitário]]*Tabela23[[#This Row],[Qtd]],"")</f>
        <v/>
      </c>
      <c r="M142" s="92"/>
    </row>
    <row r="143" spans="1:13" x14ac:dyDescent="0.3">
      <c r="A143" s="97"/>
      <c r="B143" s="98"/>
      <c r="C143" s="99" t="str">
        <f>IFERROR(VLOOKUP(Tabela22[[#This Row],[Produto]],produtos,3,0),"")</f>
        <v/>
      </c>
      <c r="D143" s="100" t="str">
        <f>IFERROR(Tabela22[[#This Row],[preço unitário]]*Tabela22[[#This Row],[Qtd]],"")</f>
        <v/>
      </c>
      <c r="F143" s="97"/>
      <c r="G143" s="97"/>
      <c r="H143" s="99" t="str">
        <f>IFERROR(VLOOKUP(Tabela23[[#This Row],[Produto]],produtos,5,0),"")</f>
        <v/>
      </c>
      <c r="I143" s="100" t="str">
        <f>IFERROR(Tabela23[[#This Row],[preço unitário]]*Tabela23[[#This Row],[Qtd]],"")</f>
        <v/>
      </c>
      <c r="M143" s="92"/>
    </row>
    <row r="144" spans="1:13" x14ac:dyDescent="0.3">
      <c r="A144" s="97"/>
      <c r="B144" s="98"/>
      <c r="C144" s="99" t="str">
        <f>IFERROR(VLOOKUP(Tabela22[[#This Row],[Produto]],produtos,3,0),"")</f>
        <v/>
      </c>
      <c r="D144" s="100" t="str">
        <f>IFERROR(Tabela22[[#This Row],[preço unitário]]*Tabela22[[#This Row],[Qtd]],"")</f>
        <v/>
      </c>
      <c r="F144" s="97"/>
      <c r="G144" s="97"/>
      <c r="H144" s="99" t="str">
        <f>IFERROR(VLOOKUP(Tabela23[[#This Row],[Produto]],produtos,5,0),"")</f>
        <v/>
      </c>
      <c r="I144" s="100" t="str">
        <f>IFERROR(Tabela23[[#This Row],[preço unitário]]*Tabela23[[#This Row],[Qtd]],"")</f>
        <v/>
      </c>
      <c r="M144" s="92"/>
    </row>
    <row r="145" spans="1:13" x14ac:dyDescent="0.3">
      <c r="A145" s="97"/>
      <c r="B145" s="98"/>
      <c r="C145" s="99" t="str">
        <f>IFERROR(VLOOKUP(Tabela22[[#This Row],[Produto]],produtos,3,0),"")</f>
        <v/>
      </c>
      <c r="D145" s="100" t="str">
        <f>IFERROR(Tabela22[[#This Row],[preço unitário]]*Tabela22[[#This Row],[Qtd]],"")</f>
        <v/>
      </c>
      <c r="F145" s="97"/>
      <c r="G145" s="97"/>
      <c r="H145" s="99" t="str">
        <f>IFERROR(VLOOKUP(Tabela23[[#This Row],[Produto]],produtos,5,0),"")</f>
        <v/>
      </c>
      <c r="I145" s="100" t="str">
        <f>IFERROR(Tabela23[[#This Row],[preço unitário]]*Tabela23[[#This Row],[Qtd]],"")</f>
        <v/>
      </c>
      <c r="M145" s="92"/>
    </row>
    <row r="146" spans="1:13" x14ac:dyDescent="0.3">
      <c r="A146" s="97"/>
      <c r="B146" s="98"/>
      <c r="C146" s="99" t="str">
        <f>IFERROR(VLOOKUP(Tabela22[[#This Row],[Produto]],produtos,3,0),"")</f>
        <v/>
      </c>
      <c r="D146" s="100" t="str">
        <f>IFERROR(Tabela22[[#This Row],[preço unitário]]*Tabela22[[#This Row],[Qtd]],"")</f>
        <v/>
      </c>
      <c r="F146" s="97"/>
      <c r="G146" s="97"/>
      <c r="H146" s="99" t="str">
        <f>IFERROR(VLOOKUP(Tabela23[[#This Row],[Produto]],produtos,5,0),"")</f>
        <v/>
      </c>
      <c r="I146" s="100" t="str">
        <f>IFERROR(Tabela23[[#This Row],[preço unitário]]*Tabela23[[#This Row],[Qtd]],"")</f>
        <v/>
      </c>
      <c r="M146" s="92"/>
    </row>
    <row r="147" spans="1:13" x14ac:dyDescent="0.3">
      <c r="A147" s="97"/>
      <c r="B147" s="98"/>
      <c r="C147" s="99" t="str">
        <f>IFERROR(VLOOKUP(Tabela22[[#This Row],[Produto]],produtos,3,0),"")</f>
        <v/>
      </c>
      <c r="D147" s="100" t="str">
        <f>IFERROR(Tabela22[[#This Row],[preço unitário]]*Tabela22[[#This Row],[Qtd]],"")</f>
        <v/>
      </c>
      <c r="F147" s="97"/>
      <c r="G147" s="97"/>
      <c r="H147" s="99" t="str">
        <f>IFERROR(VLOOKUP(Tabela23[[#This Row],[Produto]],produtos,5,0),"")</f>
        <v/>
      </c>
      <c r="I147" s="100" t="str">
        <f>IFERROR(Tabela23[[#This Row],[preço unitário]]*Tabela23[[#This Row],[Qtd]],"")</f>
        <v/>
      </c>
      <c r="M147" s="92"/>
    </row>
    <row r="148" spans="1:13" x14ac:dyDescent="0.3">
      <c r="A148" s="97"/>
      <c r="B148" s="98"/>
      <c r="C148" s="99" t="str">
        <f>IFERROR(VLOOKUP(Tabela22[[#This Row],[Produto]],produtos,3,0),"")</f>
        <v/>
      </c>
      <c r="D148" s="100" t="str">
        <f>IFERROR(Tabela22[[#This Row],[preço unitário]]*Tabela22[[#This Row],[Qtd]],"")</f>
        <v/>
      </c>
      <c r="F148" s="97"/>
      <c r="G148" s="97"/>
      <c r="H148" s="99" t="str">
        <f>IFERROR(VLOOKUP(Tabela23[[#This Row],[Produto]],produtos,5,0),"")</f>
        <v/>
      </c>
      <c r="I148" s="100" t="str">
        <f>IFERROR(Tabela23[[#This Row],[preço unitário]]*Tabela23[[#This Row],[Qtd]],"")</f>
        <v/>
      </c>
      <c r="M148" s="92"/>
    </row>
    <row r="149" spans="1:13" x14ac:dyDescent="0.3">
      <c r="A149" s="97"/>
      <c r="B149" s="98"/>
      <c r="C149" s="99" t="str">
        <f>IFERROR(VLOOKUP(Tabela22[[#This Row],[Produto]],produtos,3,0),"")</f>
        <v/>
      </c>
      <c r="D149" s="100" t="str">
        <f>IFERROR(Tabela22[[#This Row],[preço unitário]]*Tabela22[[#This Row],[Qtd]],"")</f>
        <v/>
      </c>
      <c r="F149" s="97"/>
      <c r="G149" s="97"/>
      <c r="H149" s="99" t="str">
        <f>IFERROR(VLOOKUP(Tabela23[[#This Row],[Produto]],produtos,5,0),"")</f>
        <v/>
      </c>
      <c r="I149" s="100" t="str">
        <f>IFERROR(Tabela23[[#This Row],[preço unitário]]*Tabela23[[#This Row],[Qtd]],"")</f>
        <v/>
      </c>
      <c r="M149" s="92"/>
    </row>
    <row r="150" spans="1:13" x14ac:dyDescent="0.3">
      <c r="A150" s="97"/>
      <c r="B150" s="98"/>
      <c r="C150" s="99" t="str">
        <f>IFERROR(VLOOKUP(Tabela22[[#This Row],[Produto]],produtos,3,0),"")</f>
        <v/>
      </c>
      <c r="D150" s="100" t="str">
        <f>IFERROR(Tabela22[[#This Row],[preço unitário]]*Tabela22[[#This Row],[Qtd]],"")</f>
        <v/>
      </c>
      <c r="F150" s="97"/>
      <c r="G150" s="97"/>
      <c r="H150" s="99" t="str">
        <f>IFERROR(VLOOKUP(Tabela23[[#This Row],[Produto]],produtos,5,0),"")</f>
        <v/>
      </c>
      <c r="I150" s="100" t="str">
        <f>IFERROR(Tabela23[[#This Row],[preço unitário]]*Tabela23[[#This Row],[Qtd]],"")</f>
        <v/>
      </c>
      <c r="M150" s="92"/>
    </row>
    <row r="151" spans="1:13" x14ac:dyDescent="0.3">
      <c r="A151" s="97"/>
      <c r="B151" s="98"/>
      <c r="C151" s="99" t="str">
        <f>IFERROR(VLOOKUP(Tabela22[[#This Row],[Produto]],produtos,3,0),"")</f>
        <v/>
      </c>
      <c r="D151" s="100" t="str">
        <f>IFERROR(Tabela22[[#This Row],[preço unitário]]*Tabela22[[#This Row],[Qtd]],"")</f>
        <v/>
      </c>
      <c r="F151" s="97"/>
      <c r="G151" s="97"/>
      <c r="H151" s="99" t="str">
        <f>IFERROR(VLOOKUP(Tabela23[[#This Row],[Produto]],produtos,5,0),"")</f>
        <v/>
      </c>
      <c r="I151" s="100" t="str">
        <f>IFERROR(Tabela23[[#This Row],[preço unitário]]*Tabela23[[#This Row],[Qtd]],"")</f>
        <v/>
      </c>
      <c r="M151" s="92"/>
    </row>
    <row r="152" spans="1:13" x14ac:dyDescent="0.3">
      <c r="A152" s="97"/>
      <c r="B152" s="98"/>
      <c r="C152" s="99" t="str">
        <f>IFERROR(VLOOKUP(Tabela22[[#This Row],[Produto]],produtos,3,0),"")</f>
        <v/>
      </c>
      <c r="D152" s="100" t="str">
        <f>IFERROR(Tabela22[[#This Row],[preço unitário]]*Tabela22[[#This Row],[Qtd]],"")</f>
        <v/>
      </c>
      <c r="F152" s="97"/>
      <c r="G152" s="97"/>
      <c r="H152" s="99" t="str">
        <f>IFERROR(VLOOKUP(Tabela23[[#This Row],[Produto]],produtos,5,0),"")</f>
        <v/>
      </c>
      <c r="I152" s="100" t="str">
        <f>IFERROR(Tabela23[[#This Row],[preço unitário]]*Tabela23[[#This Row],[Qtd]],"")</f>
        <v/>
      </c>
      <c r="M152" s="92"/>
    </row>
    <row r="153" spans="1:13" x14ac:dyDescent="0.3">
      <c r="A153" s="97"/>
      <c r="B153" s="98"/>
      <c r="C153" s="99" t="str">
        <f>IFERROR(VLOOKUP(Tabela22[[#This Row],[Produto]],produtos,3,0),"")</f>
        <v/>
      </c>
      <c r="D153" s="100" t="str">
        <f>IFERROR(Tabela22[[#This Row],[preço unitário]]*Tabela22[[#This Row],[Qtd]],"")</f>
        <v/>
      </c>
      <c r="F153" s="97"/>
      <c r="G153" s="97"/>
      <c r="H153" s="99" t="str">
        <f>IFERROR(VLOOKUP(Tabela23[[#This Row],[Produto]],produtos,5,0),"")</f>
        <v/>
      </c>
      <c r="I153" s="100" t="str">
        <f>IFERROR(Tabela23[[#This Row],[preço unitário]]*Tabela23[[#This Row],[Qtd]],"")</f>
        <v/>
      </c>
      <c r="M153" s="92"/>
    </row>
    <row r="154" spans="1:13" x14ac:dyDescent="0.3">
      <c r="A154" s="97"/>
      <c r="B154" s="98"/>
      <c r="C154" s="99" t="str">
        <f>IFERROR(VLOOKUP(Tabela22[[#This Row],[Produto]],produtos,3,0),"")</f>
        <v/>
      </c>
      <c r="D154" s="100" t="str">
        <f>IFERROR(Tabela22[[#This Row],[preço unitário]]*Tabela22[[#This Row],[Qtd]],"")</f>
        <v/>
      </c>
      <c r="F154" s="97"/>
      <c r="G154" s="97"/>
      <c r="H154" s="99" t="str">
        <f>IFERROR(VLOOKUP(Tabela23[[#This Row],[Produto]],produtos,5,0),"")</f>
        <v/>
      </c>
      <c r="I154" s="100" t="str">
        <f>IFERROR(Tabela23[[#This Row],[preço unitário]]*Tabela23[[#This Row],[Qtd]],"")</f>
        <v/>
      </c>
      <c r="M154" s="92"/>
    </row>
    <row r="155" spans="1:13" x14ac:dyDescent="0.3">
      <c r="A155" s="97"/>
      <c r="B155" s="98"/>
      <c r="C155" s="99" t="str">
        <f>IFERROR(VLOOKUP(Tabela22[[#This Row],[Produto]],produtos,3,0),"")</f>
        <v/>
      </c>
      <c r="D155" s="100" t="str">
        <f>IFERROR(Tabela22[[#This Row],[preço unitário]]*Tabela22[[#This Row],[Qtd]],"")</f>
        <v/>
      </c>
      <c r="F155" s="97"/>
      <c r="G155" s="97"/>
      <c r="H155" s="99" t="str">
        <f>IFERROR(VLOOKUP(Tabela23[[#This Row],[Produto]],produtos,5,0),"")</f>
        <v/>
      </c>
      <c r="I155" s="100" t="str">
        <f>IFERROR(Tabela23[[#This Row],[preço unitário]]*Tabela23[[#This Row],[Qtd]],"")</f>
        <v/>
      </c>
      <c r="M155" s="92"/>
    </row>
    <row r="156" spans="1:13" x14ac:dyDescent="0.3">
      <c r="A156" s="97"/>
      <c r="B156" s="98"/>
      <c r="C156" s="99" t="str">
        <f>IFERROR(VLOOKUP(Tabela22[[#This Row],[Produto]],produtos,3,0),"")</f>
        <v/>
      </c>
      <c r="D156" s="100" t="str">
        <f>IFERROR(Tabela22[[#This Row],[preço unitário]]*Tabela22[[#This Row],[Qtd]],"")</f>
        <v/>
      </c>
      <c r="F156" s="97"/>
      <c r="G156" s="97"/>
      <c r="H156" s="99" t="str">
        <f>IFERROR(VLOOKUP(Tabela23[[#This Row],[Produto]],produtos,5,0),"")</f>
        <v/>
      </c>
      <c r="I156" s="100" t="str">
        <f>IFERROR(Tabela23[[#This Row],[preço unitário]]*Tabela23[[#This Row],[Qtd]],"")</f>
        <v/>
      </c>
      <c r="M156" s="92"/>
    </row>
    <row r="157" spans="1:13" x14ac:dyDescent="0.3">
      <c r="A157" s="97"/>
      <c r="B157" s="98"/>
      <c r="C157" s="99" t="str">
        <f>IFERROR(VLOOKUP(Tabela22[[#This Row],[Produto]],produtos,3,0),"")</f>
        <v/>
      </c>
      <c r="D157" s="100" t="str">
        <f>IFERROR(Tabela22[[#This Row],[preço unitário]]*Tabela22[[#This Row],[Qtd]],"")</f>
        <v/>
      </c>
      <c r="F157" s="97"/>
      <c r="G157" s="97"/>
      <c r="H157" s="99" t="str">
        <f>IFERROR(VLOOKUP(Tabela23[[#This Row],[Produto]],produtos,5,0),"")</f>
        <v/>
      </c>
      <c r="I157" s="100" t="str">
        <f>IFERROR(Tabela23[[#This Row],[preço unitário]]*Tabela23[[#This Row],[Qtd]],"")</f>
        <v/>
      </c>
      <c r="M157" s="92"/>
    </row>
    <row r="158" spans="1:13" x14ac:dyDescent="0.3">
      <c r="A158" s="97"/>
      <c r="B158" s="98"/>
      <c r="C158" s="99" t="str">
        <f>IFERROR(VLOOKUP(Tabela22[[#This Row],[Produto]],produtos,3,0),"")</f>
        <v/>
      </c>
      <c r="D158" s="100" t="str">
        <f>IFERROR(Tabela22[[#This Row],[preço unitário]]*Tabela22[[#This Row],[Qtd]],"")</f>
        <v/>
      </c>
      <c r="F158" s="97"/>
      <c r="G158" s="97"/>
      <c r="H158" s="99" t="str">
        <f>IFERROR(VLOOKUP(Tabela23[[#This Row],[Produto]],produtos,5,0),"")</f>
        <v/>
      </c>
      <c r="I158" s="100" t="str">
        <f>IFERROR(Tabela23[[#This Row],[preço unitário]]*Tabela23[[#This Row],[Qtd]],"")</f>
        <v/>
      </c>
      <c r="M158" s="92"/>
    </row>
    <row r="159" spans="1:13" x14ac:dyDescent="0.3">
      <c r="A159" s="97"/>
      <c r="B159" s="98"/>
      <c r="C159" s="99" t="str">
        <f>IFERROR(VLOOKUP(Tabela22[[#This Row],[Produto]],produtos,3,0),"")</f>
        <v/>
      </c>
      <c r="D159" s="100" t="str">
        <f>IFERROR(Tabela22[[#This Row],[preço unitário]]*Tabela22[[#This Row],[Qtd]],"")</f>
        <v/>
      </c>
      <c r="F159" s="97"/>
      <c r="G159" s="97"/>
      <c r="H159" s="99" t="str">
        <f>IFERROR(VLOOKUP(Tabela23[[#This Row],[Produto]],produtos,5,0),"")</f>
        <v/>
      </c>
      <c r="I159" s="100" t="str">
        <f>IFERROR(Tabela23[[#This Row],[preço unitário]]*Tabela23[[#This Row],[Qtd]],"")</f>
        <v/>
      </c>
      <c r="M159" s="92"/>
    </row>
    <row r="160" spans="1:13" x14ac:dyDescent="0.3">
      <c r="A160" s="97"/>
      <c r="B160" s="98"/>
      <c r="C160" s="99" t="str">
        <f>IFERROR(VLOOKUP(Tabela22[[#This Row],[Produto]],produtos,3,0),"")</f>
        <v/>
      </c>
      <c r="D160" s="100" t="str">
        <f>IFERROR(Tabela22[[#This Row],[preço unitário]]*Tabela22[[#This Row],[Qtd]],"")</f>
        <v/>
      </c>
      <c r="F160" s="97"/>
      <c r="G160" s="97"/>
      <c r="H160" s="99" t="str">
        <f>IFERROR(VLOOKUP(Tabela23[[#This Row],[Produto]],produtos,5,0),"")</f>
        <v/>
      </c>
      <c r="I160" s="100" t="str">
        <f>IFERROR(Tabela23[[#This Row],[preço unitário]]*Tabela23[[#This Row],[Qtd]],"")</f>
        <v/>
      </c>
      <c r="M160" s="92"/>
    </row>
    <row r="161" spans="1:13" x14ac:dyDescent="0.3">
      <c r="A161" s="97"/>
      <c r="B161" s="98"/>
      <c r="C161" s="99" t="str">
        <f>IFERROR(VLOOKUP(Tabela22[[#This Row],[Produto]],produtos,3,0),"")</f>
        <v/>
      </c>
      <c r="D161" s="100" t="str">
        <f>IFERROR(Tabela22[[#This Row],[preço unitário]]*Tabela22[[#This Row],[Qtd]],"")</f>
        <v/>
      </c>
      <c r="F161" s="97"/>
      <c r="G161" s="97"/>
      <c r="H161" s="99" t="str">
        <f>IFERROR(VLOOKUP(Tabela23[[#This Row],[Produto]],produtos,5,0),"")</f>
        <v/>
      </c>
      <c r="I161" s="100" t="str">
        <f>IFERROR(Tabela23[[#This Row],[preço unitário]]*Tabela23[[#This Row],[Qtd]],"")</f>
        <v/>
      </c>
      <c r="M161" s="92"/>
    </row>
    <row r="162" spans="1:13" x14ac:dyDescent="0.3">
      <c r="A162" s="97"/>
      <c r="B162" s="98"/>
      <c r="C162" s="99" t="str">
        <f>IFERROR(VLOOKUP(Tabela22[[#This Row],[Produto]],produtos,3,0),"")</f>
        <v/>
      </c>
      <c r="D162" s="100" t="str">
        <f>IFERROR(Tabela22[[#This Row],[preço unitário]]*Tabela22[[#This Row],[Qtd]],"")</f>
        <v/>
      </c>
      <c r="F162" s="97"/>
      <c r="G162" s="97"/>
      <c r="H162" s="99" t="str">
        <f>IFERROR(VLOOKUP(Tabela23[[#This Row],[Produto]],produtos,5,0),"")</f>
        <v/>
      </c>
      <c r="I162" s="100" t="str">
        <f>IFERROR(Tabela23[[#This Row],[preço unitário]]*Tabela23[[#This Row],[Qtd]],"")</f>
        <v/>
      </c>
      <c r="M162" s="92"/>
    </row>
    <row r="163" spans="1:13" x14ac:dyDescent="0.3">
      <c r="A163" s="97"/>
      <c r="B163" s="98"/>
      <c r="C163" s="99" t="str">
        <f>IFERROR(VLOOKUP(Tabela22[[#This Row],[Produto]],produtos,3,0),"")</f>
        <v/>
      </c>
      <c r="D163" s="100" t="str">
        <f>IFERROR(Tabela22[[#This Row],[preço unitário]]*Tabela22[[#This Row],[Qtd]],"")</f>
        <v/>
      </c>
      <c r="F163" s="97"/>
      <c r="G163" s="97"/>
      <c r="H163" s="99" t="str">
        <f>IFERROR(VLOOKUP(Tabela23[[#This Row],[Produto]],produtos,5,0),"")</f>
        <v/>
      </c>
      <c r="I163" s="100" t="str">
        <f>IFERROR(Tabela23[[#This Row],[preço unitário]]*Tabela23[[#This Row],[Qtd]],"")</f>
        <v/>
      </c>
      <c r="M163" s="92"/>
    </row>
    <row r="164" spans="1:13" x14ac:dyDescent="0.3">
      <c r="A164" s="97"/>
      <c r="B164" s="98"/>
      <c r="C164" s="99" t="str">
        <f>IFERROR(VLOOKUP(Tabela22[[#This Row],[Produto]],produtos,3,0),"")</f>
        <v/>
      </c>
      <c r="D164" s="100" t="str">
        <f>IFERROR(Tabela22[[#This Row],[preço unitário]]*Tabela22[[#This Row],[Qtd]],"")</f>
        <v/>
      </c>
      <c r="F164" s="97"/>
      <c r="G164" s="97"/>
      <c r="H164" s="99" t="str">
        <f>IFERROR(VLOOKUP(Tabela23[[#This Row],[Produto]],produtos,5,0),"")</f>
        <v/>
      </c>
      <c r="I164" s="100" t="str">
        <f>IFERROR(Tabela23[[#This Row],[preço unitário]]*Tabela23[[#This Row],[Qtd]],"")</f>
        <v/>
      </c>
      <c r="M164" s="92"/>
    </row>
    <row r="165" spans="1:13" x14ac:dyDescent="0.3">
      <c r="A165" s="97"/>
      <c r="B165" s="98"/>
      <c r="C165" s="99" t="str">
        <f>IFERROR(VLOOKUP(Tabela22[[#This Row],[Produto]],produtos,3,0),"")</f>
        <v/>
      </c>
      <c r="D165" s="100" t="str">
        <f>IFERROR(Tabela22[[#This Row],[preço unitário]]*Tabela22[[#This Row],[Qtd]],"")</f>
        <v/>
      </c>
      <c r="F165" s="97"/>
      <c r="G165" s="97"/>
      <c r="H165" s="99" t="str">
        <f>IFERROR(VLOOKUP(Tabela23[[#This Row],[Produto]],produtos,5,0),"")</f>
        <v/>
      </c>
      <c r="I165" s="100" t="str">
        <f>IFERROR(Tabela23[[#This Row],[preço unitário]]*Tabela23[[#This Row],[Qtd]],"")</f>
        <v/>
      </c>
      <c r="M165" s="92"/>
    </row>
    <row r="166" spans="1:13" x14ac:dyDescent="0.3">
      <c r="A166" s="97"/>
      <c r="B166" s="98"/>
      <c r="C166" s="99" t="str">
        <f>IFERROR(VLOOKUP(Tabela22[[#This Row],[Produto]],produtos,3,0),"")</f>
        <v/>
      </c>
      <c r="D166" s="100" t="str">
        <f>IFERROR(Tabela22[[#This Row],[preço unitário]]*Tabela22[[#This Row],[Qtd]],"")</f>
        <v/>
      </c>
      <c r="F166" s="97"/>
      <c r="G166" s="97"/>
      <c r="H166" s="99" t="str">
        <f>IFERROR(VLOOKUP(Tabela23[[#This Row],[Produto]],produtos,5,0),"")</f>
        <v/>
      </c>
      <c r="I166" s="100" t="str">
        <f>IFERROR(Tabela23[[#This Row],[preço unitário]]*Tabela23[[#This Row],[Qtd]],"")</f>
        <v/>
      </c>
      <c r="M166" s="92"/>
    </row>
    <row r="167" spans="1:13" x14ac:dyDescent="0.3">
      <c r="A167" s="97"/>
      <c r="B167" s="98"/>
      <c r="C167" s="99" t="str">
        <f>IFERROR(VLOOKUP(Tabela22[[#This Row],[Produto]],produtos,3,0),"")</f>
        <v/>
      </c>
      <c r="D167" s="100" t="str">
        <f>IFERROR(Tabela22[[#This Row],[preço unitário]]*Tabela22[[#This Row],[Qtd]],"")</f>
        <v/>
      </c>
      <c r="F167" s="97"/>
      <c r="G167" s="97"/>
      <c r="H167" s="99" t="str">
        <f>IFERROR(VLOOKUP(Tabela23[[#This Row],[Produto]],produtos,5,0),"")</f>
        <v/>
      </c>
      <c r="I167" s="100" t="str">
        <f>IFERROR(Tabela23[[#This Row],[preço unitário]]*Tabela23[[#This Row],[Qtd]],"")</f>
        <v/>
      </c>
      <c r="M167" s="92"/>
    </row>
    <row r="168" spans="1:13" x14ac:dyDescent="0.3">
      <c r="A168" s="97"/>
      <c r="B168" s="98"/>
      <c r="C168" s="99" t="str">
        <f>IFERROR(VLOOKUP(Tabela22[[#This Row],[Produto]],produtos,3,0),"")</f>
        <v/>
      </c>
      <c r="D168" s="100" t="str">
        <f>IFERROR(Tabela22[[#This Row],[preço unitário]]*Tabela22[[#This Row],[Qtd]],"")</f>
        <v/>
      </c>
      <c r="F168" s="97"/>
      <c r="G168" s="97"/>
      <c r="H168" s="99" t="str">
        <f>IFERROR(VLOOKUP(Tabela23[[#This Row],[Produto]],produtos,5,0),"")</f>
        <v/>
      </c>
      <c r="I168" s="100" t="str">
        <f>IFERROR(Tabela23[[#This Row],[preço unitário]]*Tabela23[[#This Row],[Qtd]],"")</f>
        <v/>
      </c>
      <c r="M168" s="92"/>
    </row>
    <row r="169" spans="1:13" x14ac:dyDescent="0.3">
      <c r="A169" s="97"/>
      <c r="B169" s="98"/>
      <c r="C169" s="99" t="str">
        <f>IFERROR(VLOOKUP(Tabela22[[#This Row],[Produto]],produtos,3,0),"")</f>
        <v/>
      </c>
      <c r="D169" s="100" t="str">
        <f>IFERROR(Tabela22[[#This Row],[preço unitário]]*Tabela22[[#This Row],[Qtd]],"")</f>
        <v/>
      </c>
      <c r="F169" s="97"/>
      <c r="G169" s="97"/>
      <c r="H169" s="99" t="str">
        <f>IFERROR(VLOOKUP(Tabela23[[#This Row],[Produto]],produtos,5,0),"")</f>
        <v/>
      </c>
      <c r="I169" s="100" t="str">
        <f>IFERROR(Tabela23[[#This Row],[preço unitário]]*Tabela23[[#This Row],[Qtd]],"")</f>
        <v/>
      </c>
      <c r="M169" s="92"/>
    </row>
    <row r="170" spans="1:13" x14ac:dyDescent="0.3">
      <c r="A170" s="97"/>
      <c r="B170" s="98"/>
      <c r="C170" s="99" t="str">
        <f>IFERROR(VLOOKUP(Tabela22[[#This Row],[Produto]],produtos,3,0),"")</f>
        <v/>
      </c>
      <c r="D170" s="100" t="str">
        <f>IFERROR(Tabela22[[#This Row],[preço unitário]]*Tabela22[[#This Row],[Qtd]],"")</f>
        <v/>
      </c>
      <c r="F170" s="97"/>
      <c r="G170" s="97"/>
      <c r="H170" s="99" t="str">
        <f>IFERROR(VLOOKUP(Tabela23[[#This Row],[Produto]],produtos,5,0),"")</f>
        <v/>
      </c>
      <c r="I170" s="100" t="str">
        <f>IFERROR(Tabela23[[#This Row],[preço unitário]]*Tabela23[[#This Row],[Qtd]],"")</f>
        <v/>
      </c>
      <c r="M170" s="92"/>
    </row>
    <row r="171" spans="1:13" x14ac:dyDescent="0.3">
      <c r="A171" s="97"/>
      <c r="B171" s="98"/>
      <c r="C171" s="99" t="str">
        <f>IFERROR(VLOOKUP(Tabela22[[#This Row],[Produto]],produtos,3,0),"")</f>
        <v/>
      </c>
      <c r="D171" s="100" t="str">
        <f>IFERROR(Tabela22[[#This Row],[preço unitário]]*Tabela22[[#This Row],[Qtd]],"")</f>
        <v/>
      </c>
      <c r="F171" s="97"/>
      <c r="G171" s="97"/>
      <c r="H171" s="99" t="str">
        <f>IFERROR(VLOOKUP(Tabela23[[#This Row],[Produto]],produtos,5,0),"")</f>
        <v/>
      </c>
      <c r="I171" s="100" t="str">
        <f>IFERROR(Tabela23[[#This Row],[preço unitário]]*Tabela23[[#This Row],[Qtd]],"")</f>
        <v/>
      </c>
      <c r="M171" s="92"/>
    </row>
    <row r="172" spans="1:13" x14ac:dyDescent="0.3">
      <c r="A172" s="97"/>
      <c r="B172" s="98"/>
      <c r="C172" s="99" t="str">
        <f>IFERROR(VLOOKUP(Tabela22[[#This Row],[Produto]],produtos,3,0),"")</f>
        <v/>
      </c>
      <c r="D172" s="100" t="str">
        <f>IFERROR(Tabela22[[#This Row],[preço unitário]]*Tabela22[[#This Row],[Qtd]],"")</f>
        <v/>
      </c>
      <c r="F172" s="97"/>
      <c r="G172" s="97"/>
      <c r="H172" s="99" t="str">
        <f>IFERROR(VLOOKUP(Tabela23[[#This Row],[Produto]],produtos,5,0),"")</f>
        <v/>
      </c>
      <c r="I172" s="100" t="str">
        <f>IFERROR(Tabela23[[#This Row],[preço unitário]]*Tabela23[[#This Row],[Qtd]],"")</f>
        <v/>
      </c>
      <c r="M172" s="92"/>
    </row>
    <row r="173" spans="1:13" x14ac:dyDescent="0.3">
      <c r="A173" s="97"/>
      <c r="B173" s="98"/>
      <c r="C173" s="99" t="str">
        <f>IFERROR(VLOOKUP(Tabela22[[#This Row],[Produto]],produtos,3,0),"")</f>
        <v/>
      </c>
      <c r="D173" s="100" t="str">
        <f>IFERROR(Tabela22[[#This Row],[preço unitário]]*Tabela22[[#This Row],[Qtd]],"")</f>
        <v/>
      </c>
      <c r="F173" s="97"/>
      <c r="G173" s="97"/>
      <c r="H173" s="99" t="str">
        <f>IFERROR(VLOOKUP(Tabela23[[#This Row],[Produto]],produtos,5,0),"")</f>
        <v/>
      </c>
      <c r="I173" s="100" t="str">
        <f>IFERROR(Tabela23[[#This Row],[preço unitário]]*Tabela23[[#This Row],[Qtd]],"")</f>
        <v/>
      </c>
      <c r="M173" s="92"/>
    </row>
    <row r="174" spans="1:13" x14ac:dyDescent="0.3">
      <c r="A174" s="97"/>
      <c r="B174" s="98"/>
      <c r="C174" s="99" t="str">
        <f>IFERROR(VLOOKUP(Tabela22[[#This Row],[Produto]],produtos,3,0),"")</f>
        <v/>
      </c>
      <c r="D174" s="100" t="str">
        <f>IFERROR(Tabela22[[#This Row],[preço unitário]]*Tabela22[[#This Row],[Qtd]],"")</f>
        <v/>
      </c>
      <c r="F174" s="97"/>
      <c r="G174" s="97"/>
      <c r="H174" s="99" t="str">
        <f>IFERROR(VLOOKUP(Tabela23[[#This Row],[Produto]],produtos,5,0),"")</f>
        <v/>
      </c>
      <c r="I174" s="100" t="str">
        <f>IFERROR(Tabela23[[#This Row],[preço unitário]]*Tabela23[[#This Row],[Qtd]],"")</f>
        <v/>
      </c>
      <c r="M174" s="92"/>
    </row>
    <row r="175" spans="1:13" x14ac:dyDescent="0.3">
      <c r="A175" s="97"/>
      <c r="B175" s="98"/>
      <c r="C175" s="99" t="str">
        <f>IFERROR(VLOOKUP(Tabela22[[#This Row],[Produto]],produtos,3,0),"")</f>
        <v/>
      </c>
      <c r="D175" s="100" t="str">
        <f>IFERROR(Tabela22[[#This Row],[preço unitário]]*Tabela22[[#This Row],[Qtd]],"")</f>
        <v/>
      </c>
      <c r="F175" s="97"/>
      <c r="G175" s="97"/>
      <c r="H175" s="99" t="str">
        <f>IFERROR(VLOOKUP(Tabela23[[#This Row],[Produto]],produtos,5,0),"")</f>
        <v/>
      </c>
      <c r="I175" s="100" t="str">
        <f>IFERROR(Tabela23[[#This Row],[preço unitário]]*Tabela23[[#This Row],[Qtd]],"")</f>
        <v/>
      </c>
      <c r="M175" s="92"/>
    </row>
    <row r="176" spans="1:13" x14ac:dyDescent="0.3">
      <c r="A176" s="97"/>
      <c r="B176" s="98"/>
      <c r="C176" s="99" t="str">
        <f>IFERROR(VLOOKUP(Tabela22[[#This Row],[Produto]],produtos,3,0),"")</f>
        <v/>
      </c>
      <c r="D176" s="100" t="str">
        <f>IFERROR(Tabela22[[#This Row],[preço unitário]]*Tabela22[[#This Row],[Qtd]],"")</f>
        <v/>
      </c>
      <c r="F176" s="97"/>
      <c r="G176" s="97"/>
      <c r="H176" s="99" t="str">
        <f>IFERROR(VLOOKUP(Tabela23[[#This Row],[Produto]],produtos,5,0),"")</f>
        <v/>
      </c>
      <c r="I176" s="100" t="str">
        <f>IFERROR(Tabela23[[#This Row],[preço unitário]]*Tabela23[[#This Row],[Qtd]],"")</f>
        <v/>
      </c>
      <c r="M176" s="92"/>
    </row>
    <row r="177" spans="1:13" x14ac:dyDescent="0.3">
      <c r="A177" s="97"/>
      <c r="B177" s="98"/>
      <c r="C177" s="99" t="str">
        <f>IFERROR(VLOOKUP(Tabela22[[#This Row],[Produto]],produtos,3,0),"")</f>
        <v/>
      </c>
      <c r="D177" s="100" t="str">
        <f>IFERROR(Tabela22[[#This Row],[preço unitário]]*Tabela22[[#This Row],[Qtd]],"")</f>
        <v/>
      </c>
      <c r="F177" s="97"/>
      <c r="G177" s="97"/>
      <c r="H177" s="99" t="str">
        <f>IFERROR(VLOOKUP(Tabela23[[#This Row],[Produto]],produtos,5,0),"")</f>
        <v/>
      </c>
      <c r="I177" s="100" t="str">
        <f>IFERROR(Tabela23[[#This Row],[preço unitário]]*Tabela23[[#This Row],[Qtd]],"")</f>
        <v/>
      </c>
      <c r="M177" s="92"/>
    </row>
    <row r="178" spans="1:13" x14ac:dyDescent="0.3">
      <c r="A178" s="97"/>
      <c r="B178" s="98"/>
      <c r="C178" s="99" t="str">
        <f>IFERROR(VLOOKUP(Tabela22[[#This Row],[Produto]],produtos,3,0),"")</f>
        <v/>
      </c>
      <c r="D178" s="100" t="str">
        <f>IFERROR(Tabela22[[#This Row],[preço unitário]]*Tabela22[[#This Row],[Qtd]],"")</f>
        <v/>
      </c>
      <c r="F178" s="97"/>
      <c r="G178" s="97"/>
      <c r="H178" s="99" t="str">
        <f>IFERROR(VLOOKUP(Tabela23[[#This Row],[Produto]],produtos,5,0),"")</f>
        <v/>
      </c>
      <c r="I178" s="100" t="str">
        <f>IFERROR(Tabela23[[#This Row],[preço unitário]]*Tabela23[[#This Row],[Qtd]],"")</f>
        <v/>
      </c>
      <c r="M178" s="92"/>
    </row>
    <row r="179" spans="1:13" x14ac:dyDescent="0.3">
      <c r="A179" s="97"/>
      <c r="B179" s="98"/>
      <c r="C179" s="99" t="str">
        <f>IFERROR(VLOOKUP(Tabela22[[#This Row],[Produto]],produtos,3,0),"")</f>
        <v/>
      </c>
      <c r="D179" s="100" t="str">
        <f>IFERROR(Tabela22[[#This Row],[preço unitário]]*Tabela22[[#This Row],[Qtd]],"")</f>
        <v/>
      </c>
      <c r="F179" s="97"/>
      <c r="G179" s="97"/>
      <c r="H179" s="99" t="str">
        <f>IFERROR(VLOOKUP(Tabela23[[#This Row],[Produto]],produtos,5,0),"")</f>
        <v/>
      </c>
      <c r="I179" s="100" t="str">
        <f>IFERROR(Tabela23[[#This Row],[preço unitário]]*Tabela23[[#This Row],[Qtd]],"")</f>
        <v/>
      </c>
      <c r="M179" s="92"/>
    </row>
    <row r="180" spans="1:13" x14ac:dyDescent="0.3">
      <c r="A180" s="97"/>
      <c r="B180" s="98"/>
      <c r="C180" s="99" t="str">
        <f>IFERROR(VLOOKUP(Tabela22[[#This Row],[Produto]],produtos,3,0),"")</f>
        <v/>
      </c>
      <c r="D180" s="100" t="str">
        <f>IFERROR(Tabela22[[#This Row],[preço unitário]]*Tabela22[[#This Row],[Qtd]],"")</f>
        <v/>
      </c>
      <c r="F180" s="97"/>
      <c r="G180" s="97"/>
      <c r="H180" s="99" t="str">
        <f>IFERROR(VLOOKUP(Tabela23[[#This Row],[Produto]],produtos,5,0),"")</f>
        <v/>
      </c>
      <c r="I180" s="100" t="str">
        <f>IFERROR(Tabela23[[#This Row],[preço unitário]]*Tabela23[[#This Row],[Qtd]],"")</f>
        <v/>
      </c>
      <c r="M180" s="92"/>
    </row>
    <row r="181" spans="1:13" x14ac:dyDescent="0.3">
      <c r="A181" s="97"/>
      <c r="B181" s="98"/>
      <c r="C181" s="99" t="str">
        <f>IFERROR(VLOOKUP(Tabela22[[#This Row],[Produto]],produtos,3,0),"")</f>
        <v/>
      </c>
      <c r="D181" s="100" t="str">
        <f>IFERROR(Tabela22[[#This Row],[preço unitário]]*Tabela22[[#This Row],[Qtd]],"")</f>
        <v/>
      </c>
      <c r="F181" s="97"/>
      <c r="G181" s="97"/>
      <c r="H181" s="99" t="str">
        <f>IFERROR(VLOOKUP(Tabela23[[#This Row],[Produto]],produtos,5,0),"")</f>
        <v/>
      </c>
      <c r="I181" s="100" t="str">
        <f>IFERROR(Tabela23[[#This Row],[preço unitário]]*Tabela23[[#This Row],[Qtd]],"")</f>
        <v/>
      </c>
      <c r="M181" s="92"/>
    </row>
    <row r="182" spans="1:13" x14ac:dyDescent="0.3">
      <c r="A182" s="97"/>
      <c r="B182" s="98"/>
      <c r="C182" s="99" t="str">
        <f>IFERROR(VLOOKUP(Tabela22[[#This Row],[Produto]],produtos,3,0),"")</f>
        <v/>
      </c>
      <c r="D182" s="100" t="str">
        <f>IFERROR(Tabela22[[#This Row],[preço unitário]]*Tabela22[[#This Row],[Qtd]],"")</f>
        <v/>
      </c>
      <c r="F182" s="97"/>
      <c r="G182" s="97"/>
      <c r="H182" s="99" t="str">
        <f>IFERROR(VLOOKUP(Tabela23[[#This Row],[Produto]],produtos,5,0),"")</f>
        <v/>
      </c>
      <c r="I182" s="100" t="str">
        <f>IFERROR(Tabela23[[#This Row],[preço unitário]]*Tabela23[[#This Row],[Qtd]],"")</f>
        <v/>
      </c>
      <c r="M182" s="92"/>
    </row>
    <row r="183" spans="1:13" x14ac:dyDescent="0.3">
      <c r="A183" s="97"/>
      <c r="B183" s="98"/>
      <c r="C183" s="99" t="str">
        <f>IFERROR(VLOOKUP(Tabela22[[#This Row],[Produto]],produtos,3,0),"")</f>
        <v/>
      </c>
      <c r="D183" s="100" t="str">
        <f>IFERROR(Tabela22[[#This Row],[preço unitário]]*Tabela22[[#This Row],[Qtd]],"")</f>
        <v/>
      </c>
      <c r="F183" s="97"/>
      <c r="G183" s="97"/>
      <c r="H183" s="99" t="str">
        <f>IFERROR(VLOOKUP(Tabela23[[#This Row],[Produto]],produtos,5,0),"")</f>
        <v/>
      </c>
      <c r="I183" s="100" t="str">
        <f>IFERROR(Tabela23[[#This Row],[preço unitário]]*Tabela23[[#This Row],[Qtd]],"")</f>
        <v/>
      </c>
      <c r="M183" s="92"/>
    </row>
    <row r="184" spans="1:13" x14ac:dyDescent="0.3">
      <c r="A184" s="97"/>
      <c r="B184" s="98"/>
      <c r="C184" s="99" t="str">
        <f>IFERROR(VLOOKUP(Tabela22[[#This Row],[Produto]],produtos,3,0),"")</f>
        <v/>
      </c>
      <c r="D184" s="100" t="str">
        <f>IFERROR(Tabela22[[#This Row],[preço unitário]]*Tabela22[[#This Row],[Qtd]],"")</f>
        <v/>
      </c>
      <c r="F184" s="97"/>
      <c r="G184" s="97"/>
      <c r="H184" s="99" t="str">
        <f>IFERROR(VLOOKUP(Tabela23[[#This Row],[Produto]],produtos,5,0),"")</f>
        <v/>
      </c>
      <c r="I184" s="100" t="str">
        <f>IFERROR(Tabela23[[#This Row],[preço unitário]]*Tabela23[[#This Row],[Qtd]],"")</f>
        <v/>
      </c>
      <c r="M184" s="92"/>
    </row>
    <row r="185" spans="1:13" x14ac:dyDescent="0.3">
      <c r="A185" s="97"/>
      <c r="B185" s="98"/>
      <c r="C185" s="99" t="str">
        <f>IFERROR(VLOOKUP(Tabela22[[#This Row],[Produto]],produtos,3,0),"")</f>
        <v/>
      </c>
      <c r="D185" s="100" t="str">
        <f>IFERROR(Tabela22[[#This Row],[preço unitário]]*Tabela22[[#This Row],[Qtd]],"")</f>
        <v/>
      </c>
      <c r="F185" s="97"/>
      <c r="G185" s="97"/>
      <c r="H185" s="99" t="str">
        <f>IFERROR(VLOOKUP(Tabela23[[#This Row],[Produto]],produtos,5,0),"")</f>
        <v/>
      </c>
      <c r="I185" s="100" t="str">
        <f>IFERROR(Tabela23[[#This Row],[preço unitário]]*Tabela23[[#This Row],[Qtd]],"")</f>
        <v/>
      </c>
      <c r="M185" s="92"/>
    </row>
    <row r="186" spans="1:13" x14ac:dyDescent="0.3">
      <c r="A186" s="97"/>
      <c r="B186" s="98"/>
      <c r="C186" s="99" t="str">
        <f>IFERROR(VLOOKUP(Tabela22[[#This Row],[Produto]],produtos,3,0),"")</f>
        <v/>
      </c>
      <c r="D186" s="100" t="str">
        <f>IFERROR(Tabela22[[#This Row],[preço unitário]]*Tabela22[[#This Row],[Qtd]],"")</f>
        <v/>
      </c>
      <c r="F186" s="97"/>
      <c r="G186" s="97"/>
      <c r="H186" s="99" t="str">
        <f>IFERROR(VLOOKUP(Tabela23[[#This Row],[Produto]],produtos,5,0),"")</f>
        <v/>
      </c>
      <c r="I186" s="100" t="str">
        <f>IFERROR(Tabela23[[#This Row],[preço unitário]]*Tabela23[[#This Row],[Qtd]],"")</f>
        <v/>
      </c>
      <c r="M186" s="92"/>
    </row>
    <row r="187" spans="1:13" x14ac:dyDescent="0.3">
      <c r="A187" s="97"/>
      <c r="B187" s="98"/>
      <c r="C187" s="99" t="str">
        <f>IFERROR(VLOOKUP(Tabela22[[#This Row],[Produto]],produtos,3,0),"")</f>
        <v/>
      </c>
      <c r="D187" s="100" t="str">
        <f>IFERROR(Tabela22[[#This Row],[preço unitário]]*Tabela22[[#This Row],[Qtd]],"")</f>
        <v/>
      </c>
      <c r="F187" s="97"/>
      <c r="G187" s="97"/>
      <c r="H187" s="99" t="str">
        <f>IFERROR(VLOOKUP(Tabela23[[#This Row],[Produto]],produtos,5,0),"")</f>
        <v/>
      </c>
      <c r="I187" s="100" t="str">
        <f>IFERROR(Tabela23[[#This Row],[preço unitário]]*Tabela23[[#This Row],[Qtd]],"")</f>
        <v/>
      </c>
      <c r="M187" s="92"/>
    </row>
    <row r="188" spans="1:13" x14ac:dyDescent="0.3">
      <c r="A188" s="97"/>
      <c r="B188" s="98"/>
      <c r="C188" s="99" t="str">
        <f>IFERROR(VLOOKUP(Tabela22[[#This Row],[Produto]],produtos,3,0),"")</f>
        <v/>
      </c>
      <c r="D188" s="100" t="str">
        <f>IFERROR(Tabela22[[#This Row],[preço unitário]]*Tabela22[[#This Row],[Qtd]],"")</f>
        <v/>
      </c>
      <c r="F188" s="97"/>
      <c r="G188" s="97"/>
      <c r="H188" s="99" t="str">
        <f>IFERROR(VLOOKUP(Tabela23[[#This Row],[Produto]],produtos,5,0),"")</f>
        <v/>
      </c>
      <c r="I188" s="100" t="str">
        <f>IFERROR(Tabela23[[#This Row],[preço unitário]]*Tabela23[[#This Row],[Qtd]],"")</f>
        <v/>
      </c>
      <c r="M188" s="92"/>
    </row>
    <row r="189" spans="1:13" x14ac:dyDescent="0.3">
      <c r="A189" s="97"/>
      <c r="B189" s="98"/>
      <c r="C189" s="99" t="str">
        <f>IFERROR(VLOOKUP(Tabela22[[#This Row],[Produto]],produtos,3,0),"")</f>
        <v/>
      </c>
      <c r="D189" s="100" t="str">
        <f>IFERROR(Tabela22[[#This Row],[preço unitário]]*Tabela22[[#This Row],[Qtd]],"")</f>
        <v/>
      </c>
      <c r="F189" s="97"/>
      <c r="G189" s="97"/>
      <c r="H189" s="99" t="str">
        <f>IFERROR(VLOOKUP(Tabela23[[#This Row],[Produto]],produtos,5,0),"")</f>
        <v/>
      </c>
      <c r="I189" s="100" t="str">
        <f>IFERROR(Tabela23[[#This Row],[preço unitário]]*Tabela23[[#This Row],[Qtd]],"")</f>
        <v/>
      </c>
      <c r="M189" s="92"/>
    </row>
    <row r="190" spans="1:13" x14ac:dyDescent="0.3">
      <c r="A190" s="97"/>
      <c r="B190" s="98"/>
      <c r="C190" s="99" t="str">
        <f>IFERROR(VLOOKUP(Tabela22[[#This Row],[Produto]],produtos,3,0),"")</f>
        <v/>
      </c>
      <c r="D190" s="100" t="str">
        <f>IFERROR(Tabela22[[#This Row],[preço unitário]]*Tabela22[[#This Row],[Qtd]],"")</f>
        <v/>
      </c>
      <c r="F190" s="97"/>
      <c r="G190" s="97"/>
      <c r="H190" s="99" t="str">
        <f>IFERROR(VLOOKUP(Tabela23[[#This Row],[Produto]],produtos,5,0),"")</f>
        <v/>
      </c>
      <c r="I190" s="100" t="str">
        <f>IFERROR(Tabela23[[#This Row],[preço unitário]]*Tabela23[[#This Row],[Qtd]],"")</f>
        <v/>
      </c>
      <c r="M190" s="92"/>
    </row>
    <row r="191" spans="1:13" x14ac:dyDescent="0.3">
      <c r="A191" s="97"/>
      <c r="B191" s="98"/>
      <c r="C191" s="99" t="str">
        <f>IFERROR(VLOOKUP(Tabela22[[#This Row],[Produto]],produtos,3,0),"")</f>
        <v/>
      </c>
      <c r="D191" s="100" t="str">
        <f>IFERROR(Tabela22[[#This Row],[preço unitário]]*Tabela22[[#This Row],[Qtd]],"")</f>
        <v/>
      </c>
      <c r="F191" s="97"/>
      <c r="G191" s="97"/>
      <c r="H191" s="99" t="str">
        <f>IFERROR(VLOOKUP(Tabela23[[#This Row],[Produto]],produtos,5,0),"")</f>
        <v/>
      </c>
      <c r="I191" s="100" t="str">
        <f>IFERROR(Tabela23[[#This Row],[preço unitário]]*Tabela23[[#This Row],[Qtd]],"")</f>
        <v/>
      </c>
      <c r="M191" s="92"/>
    </row>
    <row r="192" spans="1:13" x14ac:dyDescent="0.3">
      <c r="A192" s="97"/>
      <c r="B192" s="98"/>
      <c r="C192" s="99" t="str">
        <f>IFERROR(VLOOKUP(Tabela22[[#This Row],[Produto]],produtos,3,0),"")</f>
        <v/>
      </c>
      <c r="D192" s="100" t="str">
        <f>IFERROR(Tabela22[[#This Row],[preço unitário]]*Tabela22[[#This Row],[Qtd]],"")</f>
        <v/>
      </c>
      <c r="F192" s="97"/>
      <c r="G192" s="97"/>
      <c r="H192" s="99" t="str">
        <f>IFERROR(VLOOKUP(Tabela23[[#This Row],[Produto]],produtos,5,0),"")</f>
        <v/>
      </c>
      <c r="I192" s="100" t="str">
        <f>IFERROR(Tabela23[[#This Row],[preço unitário]]*Tabela23[[#This Row],[Qtd]],"")</f>
        <v/>
      </c>
      <c r="M192" s="92"/>
    </row>
    <row r="193" spans="1:13" x14ac:dyDescent="0.3">
      <c r="A193" s="97"/>
      <c r="B193" s="98"/>
      <c r="C193" s="99" t="str">
        <f>IFERROR(VLOOKUP(Tabela22[[#This Row],[Produto]],produtos,3,0),"")</f>
        <v/>
      </c>
      <c r="D193" s="100" t="str">
        <f>IFERROR(Tabela22[[#This Row],[preço unitário]]*Tabela22[[#This Row],[Qtd]],"")</f>
        <v/>
      </c>
      <c r="F193" s="97"/>
      <c r="G193" s="97"/>
      <c r="H193" s="99" t="str">
        <f>IFERROR(VLOOKUP(Tabela23[[#This Row],[Produto]],produtos,5,0),"")</f>
        <v/>
      </c>
      <c r="I193" s="100" t="str">
        <f>IFERROR(Tabela23[[#This Row],[preço unitário]]*Tabela23[[#This Row],[Qtd]],"")</f>
        <v/>
      </c>
      <c r="M193" s="92"/>
    </row>
    <row r="194" spans="1:13" x14ac:dyDescent="0.3">
      <c r="A194" s="97"/>
      <c r="B194" s="98"/>
      <c r="C194" s="99" t="str">
        <f>IFERROR(VLOOKUP(Tabela22[[#This Row],[Produto]],produtos,3,0),"")</f>
        <v/>
      </c>
      <c r="D194" s="100" t="str">
        <f>IFERROR(Tabela22[[#This Row],[preço unitário]]*Tabela22[[#This Row],[Qtd]],"")</f>
        <v/>
      </c>
      <c r="F194" s="97"/>
      <c r="G194" s="97"/>
      <c r="H194" s="99" t="str">
        <f>IFERROR(VLOOKUP(Tabela23[[#This Row],[Produto]],produtos,5,0),"")</f>
        <v/>
      </c>
      <c r="I194" s="100" t="str">
        <f>IFERROR(Tabela23[[#This Row],[preço unitário]]*Tabela23[[#This Row],[Qtd]],"")</f>
        <v/>
      </c>
      <c r="M194" s="92"/>
    </row>
    <row r="195" spans="1:13" x14ac:dyDescent="0.3">
      <c r="A195" s="97"/>
      <c r="B195" s="98"/>
      <c r="C195" s="99" t="str">
        <f>IFERROR(VLOOKUP(Tabela22[[#This Row],[Produto]],produtos,3,0),"")</f>
        <v/>
      </c>
      <c r="D195" s="100" t="str">
        <f>IFERROR(Tabela22[[#This Row],[preço unitário]]*Tabela22[[#This Row],[Qtd]],"")</f>
        <v/>
      </c>
      <c r="F195" s="97"/>
      <c r="G195" s="97"/>
      <c r="H195" s="99" t="str">
        <f>IFERROR(VLOOKUP(Tabela23[[#This Row],[Produto]],produtos,5,0),"")</f>
        <v/>
      </c>
      <c r="I195" s="100" t="str">
        <f>IFERROR(Tabela23[[#This Row],[preço unitário]]*Tabela23[[#This Row],[Qtd]],"")</f>
        <v/>
      </c>
      <c r="M195" s="92"/>
    </row>
    <row r="196" spans="1:13" x14ac:dyDescent="0.3">
      <c r="A196" s="97"/>
      <c r="B196" s="98"/>
      <c r="C196" s="99" t="str">
        <f>IFERROR(VLOOKUP(Tabela22[[#This Row],[Produto]],produtos,3,0),"")</f>
        <v/>
      </c>
      <c r="D196" s="100" t="str">
        <f>IFERROR(Tabela22[[#This Row],[preço unitário]]*Tabela22[[#This Row],[Qtd]],"")</f>
        <v/>
      </c>
      <c r="F196" s="97"/>
      <c r="G196" s="97"/>
      <c r="H196" s="99" t="str">
        <f>IFERROR(VLOOKUP(Tabela23[[#This Row],[Produto]],produtos,5,0),"")</f>
        <v/>
      </c>
      <c r="I196" s="100" t="str">
        <f>IFERROR(Tabela23[[#This Row],[preço unitário]]*Tabela23[[#This Row],[Qtd]],"")</f>
        <v/>
      </c>
      <c r="M196" s="92"/>
    </row>
    <row r="197" spans="1:13" x14ac:dyDescent="0.3">
      <c r="A197" s="97"/>
      <c r="B197" s="98"/>
      <c r="C197" s="99" t="str">
        <f>IFERROR(VLOOKUP(Tabela22[[#This Row],[Produto]],produtos,3,0),"")</f>
        <v/>
      </c>
      <c r="D197" s="100" t="str">
        <f>IFERROR(Tabela22[[#This Row],[preço unitário]]*Tabela22[[#This Row],[Qtd]],"")</f>
        <v/>
      </c>
      <c r="F197" s="97"/>
      <c r="G197" s="97"/>
      <c r="H197" s="99" t="str">
        <f>IFERROR(VLOOKUP(Tabela23[[#This Row],[Produto]],produtos,5,0),"")</f>
        <v/>
      </c>
      <c r="I197" s="100" t="str">
        <f>IFERROR(Tabela23[[#This Row],[preço unitário]]*Tabela23[[#This Row],[Qtd]],"")</f>
        <v/>
      </c>
      <c r="M197" s="92"/>
    </row>
    <row r="198" spans="1:13" x14ac:dyDescent="0.3">
      <c r="A198" s="97"/>
      <c r="B198" s="98"/>
      <c r="C198" s="99" t="str">
        <f>IFERROR(VLOOKUP(Tabela22[[#This Row],[Produto]],produtos,3,0),"")</f>
        <v/>
      </c>
      <c r="D198" s="100" t="str">
        <f>IFERROR(Tabela22[[#This Row],[preço unitário]]*Tabela22[[#This Row],[Qtd]],"")</f>
        <v/>
      </c>
      <c r="F198" s="97"/>
      <c r="G198" s="97"/>
      <c r="H198" s="99" t="str">
        <f>IFERROR(VLOOKUP(Tabela23[[#This Row],[Produto]],produtos,5,0),"")</f>
        <v/>
      </c>
      <c r="I198" s="100" t="str">
        <f>IFERROR(Tabela23[[#This Row],[preço unitário]]*Tabela23[[#This Row],[Qtd]],"")</f>
        <v/>
      </c>
      <c r="M198" s="92"/>
    </row>
    <row r="199" spans="1:13" x14ac:dyDescent="0.3">
      <c r="A199" s="97"/>
      <c r="B199" s="98"/>
      <c r="C199" s="99" t="str">
        <f>IFERROR(VLOOKUP(Tabela22[[#This Row],[Produto]],produtos,3,0),"")</f>
        <v/>
      </c>
      <c r="D199" s="100" t="str">
        <f>IFERROR(Tabela22[[#This Row],[preço unitário]]*Tabela22[[#This Row],[Qtd]],"")</f>
        <v/>
      </c>
      <c r="F199" s="97"/>
      <c r="G199" s="97"/>
      <c r="H199" s="99" t="str">
        <f>IFERROR(VLOOKUP(Tabela23[[#This Row],[Produto]],produtos,5,0),"")</f>
        <v/>
      </c>
      <c r="I199" s="100" t="str">
        <f>IFERROR(Tabela23[[#This Row],[preço unitário]]*Tabela23[[#This Row],[Qtd]],"")</f>
        <v/>
      </c>
      <c r="M199" s="92"/>
    </row>
    <row r="200" spans="1:13" x14ac:dyDescent="0.3">
      <c r="A200" s="97"/>
      <c r="B200" s="98"/>
      <c r="C200" s="99" t="str">
        <f>IFERROR(VLOOKUP(Tabela22[[#This Row],[Produto]],produtos,3,0),"")</f>
        <v/>
      </c>
      <c r="D200" s="100" t="str">
        <f>IFERROR(Tabela22[[#This Row],[preço unitário]]*Tabela22[[#This Row],[Qtd]],"")</f>
        <v/>
      </c>
      <c r="F200" s="97"/>
      <c r="G200" s="97"/>
      <c r="H200" s="99" t="str">
        <f>IFERROR(VLOOKUP(Tabela23[[#This Row],[Produto]],produtos,5,0),"")</f>
        <v/>
      </c>
      <c r="I200" s="100" t="str">
        <f>IFERROR(Tabela23[[#This Row],[preço unitário]]*Tabela23[[#This Row],[Qtd]],"")</f>
        <v/>
      </c>
      <c r="M200" s="92"/>
    </row>
    <row r="201" spans="1:13" x14ac:dyDescent="0.3">
      <c r="A201" s="97"/>
      <c r="B201" s="98"/>
      <c r="C201" s="99" t="str">
        <f>IFERROR(VLOOKUP(Tabela22[[#This Row],[Produto]],produtos,3,0),"")</f>
        <v/>
      </c>
      <c r="D201" s="100" t="str">
        <f>IFERROR(Tabela22[[#This Row],[preço unitário]]*Tabela22[[#This Row],[Qtd]],"")</f>
        <v/>
      </c>
      <c r="F201" s="97"/>
      <c r="G201" s="97"/>
      <c r="H201" s="99" t="str">
        <f>IFERROR(VLOOKUP(Tabela23[[#This Row],[Produto]],produtos,5,0),"")</f>
        <v/>
      </c>
      <c r="I201" s="100" t="str">
        <f>IFERROR(Tabela23[[#This Row],[preço unitário]]*Tabela23[[#This Row],[Qtd]],"")</f>
        <v/>
      </c>
      <c r="M201" s="92"/>
    </row>
    <row r="202" spans="1:13" x14ac:dyDescent="0.3">
      <c r="A202" s="97"/>
      <c r="B202" s="98"/>
      <c r="C202" s="99" t="str">
        <f>IFERROR(VLOOKUP(Tabela22[[#This Row],[Produto]],produtos,3,0),"")</f>
        <v/>
      </c>
      <c r="D202" s="100" t="str">
        <f>IFERROR(Tabela22[[#This Row],[preço unitário]]*Tabela22[[#This Row],[Qtd]],"")</f>
        <v/>
      </c>
      <c r="F202" s="97"/>
      <c r="G202" s="97"/>
      <c r="H202" s="99" t="str">
        <f>IFERROR(VLOOKUP(Tabela23[[#This Row],[Produto]],produtos,5,0),"")</f>
        <v/>
      </c>
      <c r="I202" s="100" t="str">
        <f>IFERROR(Tabela23[[#This Row],[preço unitário]]*Tabela23[[#This Row],[Qtd]],"")</f>
        <v/>
      </c>
      <c r="M202" s="92"/>
    </row>
    <row r="203" spans="1:13" x14ac:dyDescent="0.3">
      <c r="A203" s="97"/>
      <c r="B203" s="98"/>
      <c r="C203" s="99" t="str">
        <f>IFERROR(VLOOKUP(Tabela22[[#This Row],[Produto]],produtos,3,0),"")</f>
        <v/>
      </c>
      <c r="D203" s="100" t="str">
        <f>IFERROR(Tabela22[[#This Row],[preço unitário]]*Tabela22[[#This Row],[Qtd]],"")</f>
        <v/>
      </c>
      <c r="F203" s="97"/>
      <c r="G203" s="97"/>
      <c r="H203" s="99" t="str">
        <f>IFERROR(VLOOKUP(Tabela23[[#This Row],[Produto]],produtos,5,0),"")</f>
        <v/>
      </c>
      <c r="I203" s="100" t="str">
        <f>IFERROR(Tabela23[[#This Row],[preço unitário]]*Tabela23[[#This Row],[Qtd]],"")</f>
        <v/>
      </c>
      <c r="M203" s="92"/>
    </row>
    <row r="204" spans="1:13" x14ac:dyDescent="0.3">
      <c r="A204" s="97"/>
      <c r="B204" s="98"/>
      <c r="C204" s="99" t="str">
        <f>IFERROR(VLOOKUP(Tabela22[[#This Row],[Produto]],produtos,3,0),"")</f>
        <v/>
      </c>
      <c r="D204" s="100" t="str">
        <f>IFERROR(Tabela22[[#This Row],[preço unitário]]*Tabela22[[#This Row],[Qtd]],"")</f>
        <v/>
      </c>
      <c r="F204" s="97"/>
      <c r="G204" s="97"/>
      <c r="H204" s="99" t="str">
        <f>IFERROR(VLOOKUP(Tabela23[[#This Row],[Produto]],produtos,5,0),"")</f>
        <v/>
      </c>
      <c r="I204" s="100" t="str">
        <f>IFERROR(Tabela23[[#This Row],[preço unitário]]*Tabela23[[#This Row],[Qtd]],"")</f>
        <v/>
      </c>
      <c r="M204" s="92"/>
    </row>
    <row r="205" spans="1:13" x14ac:dyDescent="0.3">
      <c r="A205" s="97"/>
      <c r="B205" s="98"/>
      <c r="C205" s="99" t="str">
        <f>IFERROR(VLOOKUP(Tabela22[[#This Row],[Produto]],produtos,3,0),"")</f>
        <v/>
      </c>
      <c r="D205" s="100" t="str">
        <f>IFERROR(Tabela22[[#This Row],[preço unitário]]*Tabela22[[#This Row],[Qtd]],"")</f>
        <v/>
      </c>
      <c r="F205" s="97"/>
      <c r="G205" s="97"/>
      <c r="H205" s="99" t="str">
        <f>IFERROR(VLOOKUP(Tabela23[[#This Row],[Produto]],produtos,5,0),"")</f>
        <v/>
      </c>
      <c r="I205" s="100" t="str">
        <f>IFERROR(Tabela23[[#This Row],[preço unitário]]*Tabela23[[#This Row],[Qtd]],"")</f>
        <v/>
      </c>
      <c r="M205" s="92"/>
    </row>
    <row r="206" spans="1:13" x14ac:dyDescent="0.3">
      <c r="A206" s="97"/>
      <c r="B206" s="98"/>
      <c r="C206" s="99" t="str">
        <f>IFERROR(VLOOKUP(Tabela22[[#This Row],[Produto]],produtos,3,0),"")</f>
        <v/>
      </c>
      <c r="D206" s="100" t="str">
        <f>IFERROR(Tabela22[[#This Row],[preço unitário]]*Tabela22[[#This Row],[Qtd]],"")</f>
        <v/>
      </c>
      <c r="F206" s="97"/>
      <c r="G206" s="97"/>
      <c r="H206" s="99" t="str">
        <f>IFERROR(VLOOKUP(Tabela23[[#This Row],[Produto]],produtos,5,0),"")</f>
        <v/>
      </c>
      <c r="I206" s="100" t="str">
        <f>IFERROR(Tabela23[[#This Row],[preço unitário]]*Tabela23[[#This Row],[Qtd]],"")</f>
        <v/>
      </c>
      <c r="M206" s="92"/>
    </row>
    <row r="207" spans="1:13" x14ac:dyDescent="0.3">
      <c r="A207" s="97"/>
      <c r="B207" s="98"/>
      <c r="C207" s="99" t="str">
        <f>IFERROR(VLOOKUP(Tabela22[[#This Row],[Produto]],produtos,3,0),"")</f>
        <v/>
      </c>
      <c r="D207" s="100" t="str">
        <f>IFERROR(Tabela22[[#This Row],[preço unitário]]*Tabela22[[#This Row],[Qtd]],"")</f>
        <v/>
      </c>
      <c r="F207" s="97"/>
      <c r="G207" s="97"/>
      <c r="H207" s="99" t="str">
        <f>IFERROR(VLOOKUP(Tabela23[[#This Row],[Produto]],produtos,5,0),"")</f>
        <v/>
      </c>
      <c r="I207" s="100" t="str">
        <f>IFERROR(Tabela23[[#This Row],[preço unitário]]*Tabela23[[#This Row],[Qtd]],"")</f>
        <v/>
      </c>
      <c r="M207" s="92"/>
    </row>
    <row r="208" spans="1:13" x14ac:dyDescent="0.3">
      <c r="A208" s="97"/>
      <c r="B208" s="98"/>
      <c r="C208" s="99" t="str">
        <f>IFERROR(VLOOKUP(Tabela22[[#This Row],[Produto]],produtos,3,0),"")</f>
        <v/>
      </c>
      <c r="D208" s="100" t="str">
        <f>IFERROR(Tabela22[[#This Row],[preço unitário]]*Tabela22[[#This Row],[Qtd]],"")</f>
        <v/>
      </c>
      <c r="F208" s="97"/>
      <c r="G208" s="97"/>
      <c r="H208" s="99" t="str">
        <f>IFERROR(VLOOKUP(Tabela23[[#This Row],[Produto]],produtos,5,0),"")</f>
        <v/>
      </c>
      <c r="I208" s="100" t="str">
        <f>IFERROR(Tabela23[[#This Row],[preço unitário]]*Tabela23[[#This Row],[Qtd]],"")</f>
        <v/>
      </c>
      <c r="M208" s="92"/>
    </row>
    <row r="209" spans="1:13" x14ac:dyDescent="0.3">
      <c r="A209" s="97"/>
      <c r="B209" s="98"/>
      <c r="C209" s="99" t="str">
        <f>IFERROR(VLOOKUP(Tabela22[[#This Row],[Produto]],produtos,3,0),"")</f>
        <v/>
      </c>
      <c r="D209" s="100" t="str">
        <f>IFERROR(Tabela22[[#This Row],[preço unitário]]*Tabela22[[#This Row],[Qtd]],"")</f>
        <v/>
      </c>
      <c r="F209" s="97"/>
      <c r="G209" s="97"/>
      <c r="H209" s="99" t="str">
        <f>IFERROR(VLOOKUP(Tabela23[[#This Row],[Produto]],produtos,5,0),"")</f>
        <v/>
      </c>
      <c r="I209" s="100" t="str">
        <f>IFERROR(Tabela23[[#This Row],[preço unitário]]*Tabela23[[#This Row],[Qtd]],"")</f>
        <v/>
      </c>
      <c r="M209" s="92"/>
    </row>
    <row r="210" spans="1:13" x14ac:dyDescent="0.3">
      <c r="A210" s="97"/>
      <c r="B210" s="98"/>
      <c r="C210" s="99" t="str">
        <f>IFERROR(VLOOKUP(Tabela22[[#This Row],[Produto]],produtos,3,0),"")</f>
        <v/>
      </c>
      <c r="D210" s="100" t="str">
        <f>IFERROR(Tabela22[[#This Row],[preço unitário]]*Tabela22[[#This Row],[Qtd]],"")</f>
        <v/>
      </c>
      <c r="F210" s="97"/>
      <c r="G210" s="97"/>
      <c r="H210" s="99" t="str">
        <f>IFERROR(VLOOKUP(Tabela23[[#This Row],[Produto]],produtos,5,0),"")</f>
        <v/>
      </c>
      <c r="I210" s="100" t="str">
        <f>IFERROR(Tabela23[[#This Row],[preço unitário]]*Tabela23[[#This Row],[Qtd]],"")</f>
        <v/>
      </c>
      <c r="M210" s="92"/>
    </row>
    <row r="211" spans="1:13" x14ac:dyDescent="0.3">
      <c r="A211" s="97"/>
      <c r="B211" s="98"/>
      <c r="C211" s="99" t="str">
        <f>IFERROR(VLOOKUP(Tabela22[[#This Row],[Produto]],produtos,3,0),"")</f>
        <v/>
      </c>
      <c r="D211" s="100" t="str">
        <f>IFERROR(Tabela22[[#This Row],[preço unitário]]*Tabela22[[#This Row],[Qtd]],"")</f>
        <v/>
      </c>
      <c r="F211" s="97"/>
      <c r="G211" s="97"/>
      <c r="H211" s="99" t="str">
        <f>IFERROR(VLOOKUP(Tabela23[[#This Row],[Produto]],produtos,5,0),"")</f>
        <v/>
      </c>
      <c r="I211" s="100" t="str">
        <f>IFERROR(Tabela23[[#This Row],[preço unitário]]*Tabela23[[#This Row],[Qtd]],"")</f>
        <v/>
      </c>
      <c r="M211" s="92"/>
    </row>
    <row r="212" spans="1:13" x14ac:dyDescent="0.3">
      <c r="A212" s="97"/>
      <c r="B212" s="98"/>
      <c r="C212" s="99" t="str">
        <f>IFERROR(VLOOKUP(Tabela22[[#This Row],[Produto]],produtos,3,0),"")</f>
        <v/>
      </c>
      <c r="D212" s="100" t="str">
        <f>IFERROR(Tabela22[[#This Row],[preço unitário]]*Tabela22[[#This Row],[Qtd]],"")</f>
        <v/>
      </c>
      <c r="F212" s="97"/>
      <c r="G212" s="97"/>
      <c r="H212" s="99" t="str">
        <f>IFERROR(VLOOKUP(Tabela23[[#This Row],[Produto]],produtos,5,0),"")</f>
        <v/>
      </c>
      <c r="I212" s="100" t="str">
        <f>IFERROR(Tabela23[[#This Row],[preço unitário]]*Tabela23[[#This Row],[Qtd]],"")</f>
        <v/>
      </c>
      <c r="M212" s="92"/>
    </row>
    <row r="213" spans="1:13" x14ac:dyDescent="0.3">
      <c r="A213" s="97"/>
      <c r="B213" s="98"/>
      <c r="C213" s="99" t="str">
        <f>IFERROR(VLOOKUP(Tabela22[[#This Row],[Produto]],produtos,3,0),"")</f>
        <v/>
      </c>
      <c r="D213" s="100" t="str">
        <f>IFERROR(Tabela22[[#This Row],[preço unitário]]*Tabela22[[#This Row],[Qtd]],"")</f>
        <v/>
      </c>
      <c r="F213" s="97"/>
      <c r="G213" s="97"/>
      <c r="H213" s="99" t="str">
        <f>IFERROR(VLOOKUP(Tabela23[[#This Row],[Produto]],produtos,5,0),"")</f>
        <v/>
      </c>
      <c r="I213" s="100" t="str">
        <f>IFERROR(Tabela23[[#This Row],[preço unitário]]*Tabela23[[#This Row],[Qtd]],"")</f>
        <v/>
      </c>
      <c r="M213" s="92"/>
    </row>
    <row r="214" spans="1:13" x14ac:dyDescent="0.3">
      <c r="A214" s="97"/>
      <c r="B214" s="98"/>
      <c r="C214" s="99" t="str">
        <f>IFERROR(VLOOKUP(Tabela22[[#This Row],[Produto]],produtos,3,0),"")</f>
        <v/>
      </c>
      <c r="D214" s="100" t="str">
        <f>IFERROR(Tabela22[[#This Row],[preço unitário]]*Tabela22[[#This Row],[Qtd]],"")</f>
        <v/>
      </c>
      <c r="F214" s="97"/>
      <c r="G214" s="97"/>
      <c r="H214" s="99" t="str">
        <f>IFERROR(VLOOKUP(Tabela23[[#This Row],[Produto]],produtos,5,0),"")</f>
        <v/>
      </c>
      <c r="I214" s="100" t="str">
        <f>IFERROR(Tabela23[[#This Row],[preço unitário]]*Tabela23[[#This Row],[Qtd]],"")</f>
        <v/>
      </c>
      <c r="M214" s="92"/>
    </row>
    <row r="215" spans="1:13" x14ac:dyDescent="0.3">
      <c r="A215" s="97"/>
      <c r="B215" s="98"/>
      <c r="C215" s="99" t="str">
        <f>IFERROR(VLOOKUP(Tabela22[[#This Row],[Produto]],produtos,3,0),"")</f>
        <v/>
      </c>
      <c r="D215" s="100" t="str">
        <f>IFERROR(Tabela22[[#This Row],[preço unitário]]*Tabela22[[#This Row],[Qtd]],"")</f>
        <v/>
      </c>
      <c r="F215" s="97"/>
      <c r="G215" s="97"/>
      <c r="H215" s="99" t="str">
        <f>IFERROR(VLOOKUP(Tabela23[[#This Row],[Produto]],produtos,5,0),"")</f>
        <v/>
      </c>
      <c r="I215" s="100" t="str">
        <f>IFERROR(Tabela23[[#This Row],[preço unitário]]*Tabela23[[#This Row],[Qtd]],"")</f>
        <v/>
      </c>
      <c r="M215" s="92"/>
    </row>
    <row r="216" spans="1:13" x14ac:dyDescent="0.3">
      <c r="A216" s="97"/>
      <c r="B216" s="98"/>
      <c r="C216" s="99" t="str">
        <f>IFERROR(VLOOKUP(Tabela22[[#This Row],[Produto]],produtos,3,0),"")</f>
        <v/>
      </c>
      <c r="D216" s="100" t="str">
        <f>IFERROR(Tabela22[[#This Row],[preço unitário]]*Tabela22[[#This Row],[Qtd]],"")</f>
        <v/>
      </c>
      <c r="F216" s="97"/>
      <c r="G216" s="97"/>
      <c r="H216" s="99" t="str">
        <f>IFERROR(VLOOKUP(Tabela23[[#This Row],[Produto]],produtos,5,0),"")</f>
        <v/>
      </c>
      <c r="I216" s="100" t="str">
        <f>IFERROR(Tabela23[[#This Row],[preço unitário]]*Tabela23[[#This Row],[Qtd]],"")</f>
        <v/>
      </c>
      <c r="M216" s="92"/>
    </row>
    <row r="217" spans="1:13" x14ac:dyDescent="0.3">
      <c r="A217" s="97"/>
      <c r="B217" s="98"/>
      <c r="C217" s="99" t="str">
        <f>IFERROR(VLOOKUP(Tabela22[[#This Row],[Produto]],produtos,3,0),"")</f>
        <v/>
      </c>
      <c r="D217" s="100" t="str">
        <f>IFERROR(Tabela22[[#This Row],[preço unitário]]*Tabela22[[#This Row],[Qtd]],"")</f>
        <v/>
      </c>
      <c r="F217" s="97"/>
      <c r="G217" s="97"/>
      <c r="H217" s="99" t="str">
        <f>IFERROR(VLOOKUP(Tabela23[[#This Row],[Produto]],produtos,5,0),"")</f>
        <v/>
      </c>
      <c r="I217" s="100" t="str">
        <f>IFERROR(Tabela23[[#This Row],[preço unitário]]*Tabela23[[#This Row],[Qtd]],"")</f>
        <v/>
      </c>
      <c r="M217" s="92"/>
    </row>
    <row r="218" spans="1:13" x14ac:dyDescent="0.3">
      <c r="A218" s="97"/>
      <c r="B218" s="98"/>
      <c r="C218" s="99" t="str">
        <f>IFERROR(VLOOKUP(Tabela22[[#This Row],[Produto]],produtos,3,0),"")</f>
        <v/>
      </c>
      <c r="D218" s="100" t="str">
        <f>IFERROR(Tabela22[[#This Row],[preço unitário]]*Tabela22[[#This Row],[Qtd]],"")</f>
        <v/>
      </c>
      <c r="F218" s="97"/>
      <c r="G218" s="97"/>
      <c r="H218" s="99" t="str">
        <f>IFERROR(VLOOKUP(Tabela23[[#This Row],[Produto]],produtos,5,0),"")</f>
        <v/>
      </c>
      <c r="I218" s="100" t="str">
        <f>IFERROR(Tabela23[[#This Row],[preço unitário]]*Tabela23[[#This Row],[Qtd]],"")</f>
        <v/>
      </c>
      <c r="M218" s="92"/>
    </row>
    <row r="219" spans="1:13" x14ac:dyDescent="0.3">
      <c r="A219" s="97"/>
      <c r="B219" s="98"/>
      <c r="C219" s="99" t="str">
        <f>IFERROR(VLOOKUP(Tabela22[[#This Row],[Produto]],produtos,3,0),"")</f>
        <v/>
      </c>
      <c r="D219" s="100" t="str">
        <f>IFERROR(Tabela22[[#This Row],[preço unitário]]*Tabela22[[#This Row],[Qtd]],"")</f>
        <v/>
      </c>
      <c r="F219" s="97"/>
      <c r="G219" s="97"/>
      <c r="H219" s="99" t="str">
        <f>IFERROR(VLOOKUP(Tabela23[[#This Row],[Produto]],produtos,5,0),"")</f>
        <v/>
      </c>
      <c r="I219" s="100" t="str">
        <f>IFERROR(Tabela23[[#This Row],[preço unitário]]*Tabela23[[#This Row],[Qtd]],"")</f>
        <v/>
      </c>
      <c r="M219" s="92"/>
    </row>
    <row r="220" spans="1:13" x14ac:dyDescent="0.3">
      <c r="A220" s="97"/>
      <c r="B220" s="98"/>
      <c r="C220" s="99" t="str">
        <f>IFERROR(VLOOKUP(Tabela22[[#This Row],[Produto]],produtos,3,0),"")</f>
        <v/>
      </c>
      <c r="D220" s="100" t="str">
        <f>IFERROR(Tabela22[[#This Row],[preço unitário]]*Tabela22[[#This Row],[Qtd]],"")</f>
        <v/>
      </c>
      <c r="F220" s="97"/>
      <c r="G220" s="97"/>
      <c r="H220" s="99" t="str">
        <f>IFERROR(VLOOKUP(Tabela23[[#This Row],[Produto]],produtos,5,0),"")</f>
        <v/>
      </c>
      <c r="I220" s="100" t="str">
        <f>IFERROR(Tabela23[[#This Row],[preço unitário]]*Tabela23[[#This Row],[Qtd]],"")</f>
        <v/>
      </c>
      <c r="M220" s="92"/>
    </row>
    <row r="221" spans="1:13" x14ac:dyDescent="0.3">
      <c r="A221" s="97"/>
      <c r="B221" s="98"/>
      <c r="C221" s="99" t="str">
        <f>IFERROR(VLOOKUP(Tabela22[[#This Row],[Produto]],produtos,3,0),"")</f>
        <v/>
      </c>
      <c r="D221" s="100" t="str">
        <f>IFERROR(Tabela22[[#This Row],[preço unitário]]*Tabela22[[#This Row],[Qtd]],"")</f>
        <v/>
      </c>
      <c r="F221" s="97"/>
      <c r="G221" s="97"/>
      <c r="H221" s="99" t="str">
        <f>IFERROR(VLOOKUP(Tabela23[[#This Row],[Produto]],produtos,5,0),"")</f>
        <v/>
      </c>
      <c r="I221" s="100" t="str">
        <f>IFERROR(Tabela23[[#This Row],[preço unitário]]*Tabela23[[#This Row],[Qtd]],"")</f>
        <v/>
      </c>
      <c r="M221" s="92"/>
    </row>
    <row r="222" spans="1:13" x14ac:dyDescent="0.3">
      <c r="A222" s="97"/>
      <c r="B222" s="98"/>
      <c r="C222" s="99" t="str">
        <f>IFERROR(VLOOKUP(Tabela22[[#This Row],[Produto]],produtos,3,0),"")</f>
        <v/>
      </c>
      <c r="D222" s="100" t="str">
        <f>IFERROR(Tabela22[[#This Row],[preço unitário]]*Tabela22[[#This Row],[Qtd]],"")</f>
        <v/>
      </c>
      <c r="F222" s="97"/>
      <c r="G222" s="97"/>
      <c r="H222" s="99" t="str">
        <f>IFERROR(VLOOKUP(Tabela23[[#This Row],[Produto]],produtos,5,0),"")</f>
        <v/>
      </c>
      <c r="I222" s="100" t="str">
        <f>IFERROR(Tabela23[[#This Row],[preço unitário]]*Tabela23[[#This Row],[Qtd]],"")</f>
        <v/>
      </c>
      <c r="M222" s="92"/>
    </row>
    <row r="223" spans="1:13" x14ac:dyDescent="0.3">
      <c r="A223" s="97"/>
      <c r="B223" s="98"/>
      <c r="C223" s="99" t="str">
        <f>IFERROR(VLOOKUP(Tabela22[[#This Row],[Produto]],produtos,3,0),"")</f>
        <v/>
      </c>
      <c r="D223" s="100" t="str">
        <f>IFERROR(Tabela22[[#This Row],[preço unitário]]*Tabela22[[#This Row],[Qtd]],"")</f>
        <v/>
      </c>
      <c r="F223" s="97"/>
      <c r="G223" s="97"/>
      <c r="H223" s="99" t="str">
        <f>IFERROR(VLOOKUP(Tabela23[[#This Row],[Produto]],produtos,5,0),"")</f>
        <v/>
      </c>
      <c r="I223" s="100" t="str">
        <f>IFERROR(Tabela23[[#This Row],[preço unitário]]*Tabela23[[#This Row],[Qtd]],"")</f>
        <v/>
      </c>
      <c r="M223" s="92"/>
    </row>
    <row r="224" spans="1:13" x14ac:dyDescent="0.3">
      <c r="A224" s="97"/>
      <c r="B224" s="98"/>
      <c r="C224" s="99" t="str">
        <f>IFERROR(VLOOKUP(Tabela22[[#This Row],[Produto]],produtos,3,0),"")</f>
        <v/>
      </c>
      <c r="D224" s="100" t="str">
        <f>IFERROR(Tabela22[[#This Row],[preço unitário]]*Tabela22[[#This Row],[Qtd]],"")</f>
        <v/>
      </c>
      <c r="F224" s="97"/>
      <c r="G224" s="97"/>
      <c r="H224" s="99" t="str">
        <f>IFERROR(VLOOKUP(Tabela23[[#This Row],[Produto]],produtos,5,0),"")</f>
        <v/>
      </c>
      <c r="I224" s="100" t="str">
        <f>IFERROR(Tabela23[[#This Row],[preço unitário]]*Tabela23[[#This Row],[Qtd]],"")</f>
        <v/>
      </c>
      <c r="M224" s="92"/>
    </row>
    <row r="225" spans="1:13" x14ac:dyDescent="0.3">
      <c r="A225" s="97"/>
      <c r="B225" s="98"/>
      <c r="C225" s="99" t="str">
        <f>IFERROR(VLOOKUP(Tabela22[[#This Row],[Produto]],produtos,3,0),"")</f>
        <v/>
      </c>
      <c r="D225" s="100" t="str">
        <f>IFERROR(Tabela22[[#This Row],[preço unitário]]*Tabela22[[#This Row],[Qtd]],"")</f>
        <v/>
      </c>
      <c r="F225" s="97"/>
      <c r="G225" s="97"/>
      <c r="H225" s="99" t="str">
        <f>IFERROR(VLOOKUP(Tabela23[[#This Row],[Produto]],produtos,5,0),"")</f>
        <v/>
      </c>
      <c r="I225" s="100" t="str">
        <f>IFERROR(Tabela23[[#This Row],[preço unitário]]*Tabela23[[#This Row],[Qtd]],"")</f>
        <v/>
      </c>
      <c r="M225" s="92"/>
    </row>
    <row r="226" spans="1:13" x14ac:dyDescent="0.3">
      <c r="A226" s="97"/>
      <c r="B226" s="98"/>
      <c r="C226" s="99" t="str">
        <f>IFERROR(VLOOKUP(Tabela22[[#This Row],[Produto]],produtos,3,0),"")</f>
        <v/>
      </c>
      <c r="D226" s="100" t="str">
        <f>IFERROR(Tabela22[[#This Row],[preço unitário]]*Tabela22[[#This Row],[Qtd]],"")</f>
        <v/>
      </c>
      <c r="F226" s="97"/>
      <c r="G226" s="97"/>
      <c r="H226" s="99" t="str">
        <f>IFERROR(VLOOKUP(Tabela23[[#This Row],[Produto]],produtos,5,0),"")</f>
        <v/>
      </c>
      <c r="I226" s="100" t="str">
        <f>IFERROR(Tabela23[[#This Row],[preço unitário]]*Tabela23[[#This Row],[Qtd]],"")</f>
        <v/>
      </c>
      <c r="M226" s="92"/>
    </row>
    <row r="227" spans="1:13" x14ac:dyDescent="0.3">
      <c r="A227" s="97"/>
      <c r="B227" s="98"/>
      <c r="C227" s="99" t="str">
        <f>IFERROR(VLOOKUP(Tabela22[[#This Row],[Produto]],produtos,3,0),"")</f>
        <v/>
      </c>
      <c r="D227" s="100" t="str">
        <f>IFERROR(Tabela22[[#This Row],[preço unitário]]*Tabela22[[#This Row],[Qtd]],"")</f>
        <v/>
      </c>
      <c r="F227" s="97"/>
      <c r="G227" s="97"/>
      <c r="H227" s="99" t="str">
        <f>IFERROR(VLOOKUP(Tabela23[[#This Row],[Produto]],produtos,5,0),"")</f>
        <v/>
      </c>
      <c r="I227" s="100" t="str">
        <f>IFERROR(Tabela23[[#This Row],[preço unitário]]*Tabela23[[#This Row],[Qtd]],"")</f>
        <v/>
      </c>
      <c r="M227" s="92"/>
    </row>
    <row r="228" spans="1:13" x14ac:dyDescent="0.3">
      <c r="A228" s="97"/>
      <c r="B228" s="98"/>
      <c r="C228" s="99" t="str">
        <f>IFERROR(VLOOKUP(Tabela22[[#This Row],[Produto]],produtos,3,0),"")</f>
        <v/>
      </c>
      <c r="D228" s="100" t="str">
        <f>IFERROR(Tabela22[[#This Row],[preço unitário]]*Tabela22[[#This Row],[Qtd]],"")</f>
        <v/>
      </c>
      <c r="F228" s="97"/>
      <c r="G228" s="97"/>
      <c r="H228" s="99" t="str">
        <f>IFERROR(VLOOKUP(Tabela23[[#This Row],[Produto]],produtos,5,0),"")</f>
        <v/>
      </c>
      <c r="I228" s="100" t="str">
        <f>IFERROR(Tabela23[[#This Row],[preço unitário]]*Tabela23[[#This Row],[Qtd]],"")</f>
        <v/>
      </c>
      <c r="M228" s="92"/>
    </row>
    <row r="229" spans="1:13" x14ac:dyDescent="0.3">
      <c r="A229" s="97"/>
      <c r="B229" s="98"/>
      <c r="C229" s="99" t="str">
        <f>IFERROR(VLOOKUP(Tabela22[[#This Row],[Produto]],produtos,3,0),"")</f>
        <v/>
      </c>
      <c r="D229" s="100" t="str">
        <f>IFERROR(Tabela22[[#This Row],[preço unitário]]*Tabela22[[#This Row],[Qtd]],"")</f>
        <v/>
      </c>
      <c r="F229" s="97"/>
      <c r="G229" s="97"/>
      <c r="H229" s="99" t="str">
        <f>IFERROR(VLOOKUP(Tabela23[[#This Row],[Produto]],produtos,5,0),"")</f>
        <v/>
      </c>
      <c r="I229" s="100" t="str">
        <f>IFERROR(Tabela23[[#This Row],[preço unitário]]*Tabela23[[#This Row],[Qtd]],"")</f>
        <v/>
      </c>
      <c r="M229" s="92"/>
    </row>
    <row r="230" spans="1:13" x14ac:dyDescent="0.3">
      <c r="A230" s="97"/>
      <c r="B230" s="98"/>
      <c r="C230" s="99" t="str">
        <f>IFERROR(VLOOKUP(Tabela22[[#This Row],[Produto]],produtos,3,0),"")</f>
        <v/>
      </c>
      <c r="D230" s="100" t="str">
        <f>IFERROR(Tabela22[[#This Row],[preço unitário]]*Tabela22[[#This Row],[Qtd]],"")</f>
        <v/>
      </c>
      <c r="F230" s="97"/>
      <c r="G230" s="97"/>
      <c r="H230" s="99" t="str">
        <f>IFERROR(VLOOKUP(Tabela23[[#This Row],[Produto]],produtos,5,0),"")</f>
        <v/>
      </c>
      <c r="I230" s="100" t="str">
        <f>IFERROR(Tabela23[[#This Row],[preço unitário]]*Tabela23[[#This Row],[Qtd]],"")</f>
        <v/>
      </c>
      <c r="M230" s="92"/>
    </row>
    <row r="231" spans="1:13" x14ac:dyDescent="0.3">
      <c r="A231" s="97"/>
      <c r="B231" s="98"/>
      <c r="C231" s="99" t="str">
        <f>IFERROR(VLOOKUP(Tabela22[[#This Row],[Produto]],produtos,3,0),"")</f>
        <v/>
      </c>
      <c r="D231" s="100" t="str">
        <f>IFERROR(Tabela22[[#This Row],[preço unitário]]*Tabela22[[#This Row],[Qtd]],"")</f>
        <v/>
      </c>
      <c r="F231" s="97"/>
      <c r="G231" s="97"/>
      <c r="H231" s="99" t="str">
        <f>IFERROR(VLOOKUP(Tabela23[[#This Row],[Produto]],produtos,5,0),"")</f>
        <v/>
      </c>
      <c r="I231" s="100" t="str">
        <f>IFERROR(Tabela23[[#This Row],[preço unitário]]*Tabela23[[#This Row],[Qtd]],"")</f>
        <v/>
      </c>
      <c r="M231" s="92"/>
    </row>
    <row r="232" spans="1:13" x14ac:dyDescent="0.3">
      <c r="A232" s="97"/>
      <c r="B232" s="98"/>
      <c r="C232" s="99" t="str">
        <f>IFERROR(VLOOKUP(Tabela22[[#This Row],[Produto]],produtos,3,0),"")</f>
        <v/>
      </c>
      <c r="D232" s="100" t="str">
        <f>IFERROR(Tabela22[[#This Row],[preço unitário]]*Tabela22[[#This Row],[Qtd]],"")</f>
        <v/>
      </c>
      <c r="F232" s="97"/>
      <c r="G232" s="97"/>
      <c r="H232" s="99" t="str">
        <f>IFERROR(VLOOKUP(Tabela23[[#This Row],[Produto]],produtos,5,0),"")</f>
        <v/>
      </c>
      <c r="I232" s="100" t="str">
        <f>IFERROR(Tabela23[[#This Row],[preço unitário]]*Tabela23[[#This Row],[Qtd]],"")</f>
        <v/>
      </c>
      <c r="M232" s="92"/>
    </row>
    <row r="233" spans="1:13" x14ac:dyDescent="0.3">
      <c r="A233" s="97"/>
      <c r="B233" s="98"/>
      <c r="C233" s="99" t="str">
        <f>IFERROR(VLOOKUP(Tabela22[[#This Row],[Produto]],produtos,3,0),"")</f>
        <v/>
      </c>
      <c r="D233" s="100" t="str">
        <f>IFERROR(Tabela22[[#This Row],[preço unitário]]*Tabela22[[#This Row],[Qtd]],"")</f>
        <v/>
      </c>
      <c r="F233" s="97"/>
      <c r="G233" s="97"/>
      <c r="H233" s="99" t="str">
        <f>IFERROR(VLOOKUP(Tabela23[[#This Row],[Produto]],produtos,5,0),"")</f>
        <v/>
      </c>
      <c r="I233" s="100" t="str">
        <f>IFERROR(Tabela23[[#This Row],[preço unitário]]*Tabela23[[#This Row],[Qtd]],"")</f>
        <v/>
      </c>
      <c r="M233" s="92"/>
    </row>
    <row r="234" spans="1:13" x14ac:dyDescent="0.3">
      <c r="A234" s="97"/>
      <c r="B234" s="98"/>
      <c r="C234" s="99" t="str">
        <f>IFERROR(VLOOKUP(Tabela22[[#This Row],[Produto]],produtos,3,0),"")</f>
        <v/>
      </c>
      <c r="D234" s="100" t="str">
        <f>IFERROR(Tabela22[[#This Row],[preço unitário]]*Tabela22[[#This Row],[Qtd]],"")</f>
        <v/>
      </c>
      <c r="F234" s="97"/>
      <c r="G234" s="97"/>
      <c r="H234" s="99" t="str">
        <f>IFERROR(VLOOKUP(Tabela23[[#This Row],[Produto]],produtos,5,0),"")</f>
        <v/>
      </c>
      <c r="I234" s="100" t="str">
        <f>IFERROR(Tabela23[[#This Row],[preço unitário]]*Tabela23[[#This Row],[Qtd]],"")</f>
        <v/>
      </c>
      <c r="M234" s="92"/>
    </row>
    <row r="235" spans="1:13" x14ac:dyDescent="0.3">
      <c r="A235" s="97"/>
      <c r="B235" s="98"/>
      <c r="C235" s="99" t="str">
        <f>IFERROR(VLOOKUP(Tabela22[[#This Row],[Produto]],produtos,3,0),"")</f>
        <v/>
      </c>
      <c r="D235" s="100" t="str">
        <f>IFERROR(Tabela22[[#This Row],[preço unitário]]*Tabela22[[#This Row],[Qtd]],"")</f>
        <v/>
      </c>
      <c r="F235" s="97"/>
      <c r="G235" s="97"/>
      <c r="H235" s="99" t="str">
        <f>IFERROR(VLOOKUP(Tabela23[[#This Row],[Produto]],produtos,5,0),"")</f>
        <v/>
      </c>
      <c r="I235" s="100" t="str">
        <f>IFERROR(Tabela23[[#This Row],[preço unitário]]*Tabela23[[#This Row],[Qtd]],"")</f>
        <v/>
      </c>
      <c r="M235" s="92"/>
    </row>
    <row r="236" spans="1:13" x14ac:dyDescent="0.3">
      <c r="A236" s="97"/>
      <c r="B236" s="98"/>
      <c r="C236" s="99" t="str">
        <f>IFERROR(VLOOKUP(Tabela22[[#This Row],[Produto]],produtos,3,0),"")</f>
        <v/>
      </c>
      <c r="D236" s="100" t="str">
        <f>IFERROR(Tabela22[[#This Row],[preço unitário]]*Tabela22[[#This Row],[Qtd]],"")</f>
        <v/>
      </c>
      <c r="F236" s="97"/>
      <c r="G236" s="97"/>
      <c r="H236" s="99" t="str">
        <f>IFERROR(VLOOKUP(Tabela23[[#This Row],[Produto]],produtos,5,0),"")</f>
        <v/>
      </c>
      <c r="I236" s="100" t="str">
        <f>IFERROR(Tabela23[[#This Row],[preço unitário]]*Tabela23[[#This Row],[Qtd]],"")</f>
        <v/>
      </c>
      <c r="M236" s="92"/>
    </row>
    <row r="237" spans="1:13" x14ac:dyDescent="0.3">
      <c r="A237" s="97"/>
      <c r="B237" s="98"/>
      <c r="C237" s="99" t="str">
        <f>IFERROR(VLOOKUP(Tabela22[[#This Row],[Produto]],produtos,3,0),"")</f>
        <v/>
      </c>
      <c r="D237" s="100" t="str">
        <f>IFERROR(Tabela22[[#This Row],[preço unitário]]*Tabela22[[#This Row],[Qtd]],"")</f>
        <v/>
      </c>
      <c r="F237" s="97"/>
      <c r="G237" s="97"/>
      <c r="H237" s="99" t="str">
        <f>IFERROR(VLOOKUP(Tabela23[[#This Row],[Produto]],produtos,5,0),"")</f>
        <v/>
      </c>
      <c r="I237" s="100" t="str">
        <f>IFERROR(Tabela23[[#This Row],[preço unitário]]*Tabela23[[#This Row],[Qtd]],"")</f>
        <v/>
      </c>
      <c r="M237" s="92"/>
    </row>
    <row r="238" spans="1:13" x14ac:dyDescent="0.3">
      <c r="A238" s="97"/>
      <c r="B238" s="98"/>
      <c r="C238" s="99" t="str">
        <f>IFERROR(VLOOKUP(Tabela22[[#This Row],[Produto]],produtos,3,0),"")</f>
        <v/>
      </c>
      <c r="D238" s="100" t="str">
        <f>IFERROR(Tabela22[[#This Row],[preço unitário]]*Tabela22[[#This Row],[Qtd]],"")</f>
        <v/>
      </c>
      <c r="F238" s="97"/>
      <c r="G238" s="97"/>
      <c r="H238" s="99" t="str">
        <f>IFERROR(VLOOKUP(Tabela23[[#This Row],[Produto]],produtos,5,0),"")</f>
        <v/>
      </c>
      <c r="I238" s="100" t="str">
        <f>IFERROR(Tabela23[[#This Row],[preço unitário]]*Tabela23[[#This Row],[Qtd]],"")</f>
        <v/>
      </c>
      <c r="M238" s="92"/>
    </row>
    <row r="239" spans="1:13" x14ac:dyDescent="0.3">
      <c r="A239" s="97"/>
      <c r="B239" s="98"/>
      <c r="C239" s="99" t="str">
        <f>IFERROR(VLOOKUP(Tabela22[[#This Row],[Produto]],produtos,3,0),"")</f>
        <v/>
      </c>
      <c r="D239" s="100" t="str">
        <f>IFERROR(Tabela22[[#This Row],[preço unitário]]*Tabela22[[#This Row],[Qtd]],"")</f>
        <v/>
      </c>
      <c r="F239" s="97"/>
      <c r="G239" s="97"/>
      <c r="H239" s="99" t="str">
        <f>IFERROR(VLOOKUP(Tabela23[[#This Row],[Produto]],produtos,5,0),"")</f>
        <v/>
      </c>
      <c r="I239" s="100" t="str">
        <f>IFERROR(Tabela23[[#This Row],[preço unitário]]*Tabela23[[#This Row],[Qtd]],"")</f>
        <v/>
      </c>
      <c r="M239" s="92"/>
    </row>
    <row r="240" spans="1:13" x14ac:dyDescent="0.3">
      <c r="A240" s="97"/>
      <c r="B240" s="98"/>
      <c r="C240" s="99" t="str">
        <f>IFERROR(VLOOKUP(Tabela22[[#This Row],[Produto]],produtos,3,0),"")</f>
        <v/>
      </c>
      <c r="D240" s="100" t="str">
        <f>IFERROR(Tabela22[[#This Row],[preço unitário]]*Tabela22[[#This Row],[Qtd]],"")</f>
        <v/>
      </c>
      <c r="F240" s="97"/>
      <c r="G240" s="97"/>
      <c r="H240" s="99" t="str">
        <f>IFERROR(VLOOKUP(Tabela23[[#This Row],[Produto]],produtos,5,0),"")</f>
        <v/>
      </c>
      <c r="I240" s="100" t="str">
        <f>IFERROR(Tabela23[[#This Row],[preço unitário]]*Tabela23[[#This Row],[Qtd]],"")</f>
        <v/>
      </c>
      <c r="M240" s="92"/>
    </row>
    <row r="241" spans="1:13" x14ac:dyDescent="0.3">
      <c r="A241" s="97"/>
      <c r="B241" s="98"/>
      <c r="C241" s="99" t="str">
        <f>IFERROR(VLOOKUP(Tabela22[[#This Row],[Produto]],produtos,3,0),"")</f>
        <v/>
      </c>
      <c r="D241" s="100" t="str">
        <f>IFERROR(Tabela22[[#This Row],[preço unitário]]*Tabela22[[#This Row],[Qtd]],"")</f>
        <v/>
      </c>
      <c r="F241" s="97"/>
      <c r="G241" s="97"/>
      <c r="H241" s="99" t="str">
        <f>IFERROR(VLOOKUP(Tabela23[[#This Row],[Produto]],produtos,5,0),"")</f>
        <v/>
      </c>
      <c r="I241" s="100" t="str">
        <f>IFERROR(Tabela23[[#This Row],[preço unitário]]*Tabela23[[#This Row],[Qtd]],"")</f>
        <v/>
      </c>
      <c r="M241" s="92"/>
    </row>
    <row r="242" spans="1:13" x14ac:dyDescent="0.3">
      <c r="A242" s="97"/>
      <c r="B242" s="98"/>
      <c r="C242" s="99" t="str">
        <f>IFERROR(VLOOKUP(Tabela22[[#This Row],[Produto]],produtos,3,0),"")</f>
        <v/>
      </c>
      <c r="D242" s="100" t="str">
        <f>IFERROR(Tabela22[[#This Row],[preço unitário]]*Tabela22[[#This Row],[Qtd]],"")</f>
        <v/>
      </c>
      <c r="F242" s="97"/>
      <c r="G242" s="97"/>
      <c r="H242" s="99" t="str">
        <f>IFERROR(VLOOKUP(Tabela23[[#This Row],[Produto]],produtos,5,0),"")</f>
        <v/>
      </c>
      <c r="I242" s="100" t="str">
        <f>IFERROR(Tabela23[[#This Row],[preço unitário]]*Tabela23[[#This Row],[Qtd]],"")</f>
        <v/>
      </c>
      <c r="M242" s="92"/>
    </row>
    <row r="243" spans="1:13" x14ac:dyDescent="0.3">
      <c r="A243" s="97"/>
      <c r="B243" s="98"/>
      <c r="C243" s="99" t="str">
        <f>IFERROR(VLOOKUP(Tabela22[[#This Row],[Produto]],produtos,3,0),"")</f>
        <v/>
      </c>
      <c r="D243" s="100" t="str">
        <f>IFERROR(Tabela22[[#This Row],[preço unitário]]*Tabela22[[#This Row],[Qtd]],"")</f>
        <v/>
      </c>
      <c r="F243" s="97"/>
      <c r="G243" s="97"/>
      <c r="H243" s="99" t="str">
        <f>IFERROR(VLOOKUP(Tabela23[[#This Row],[Produto]],produtos,5,0),"")</f>
        <v/>
      </c>
      <c r="I243" s="100" t="str">
        <f>IFERROR(Tabela23[[#This Row],[preço unitário]]*Tabela23[[#This Row],[Qtd]],"")</f>
        <v/>
      </c>
      <c r="M243" s="92"/>
    </row>
    <row r="244" spans="1:13" x14ac:dyDescent="0.3">
      <c r="A244" s="97"/>
      <c r="B244" s="98"/>
      <c r="C244" s="99" t="str">
        <f>IFERROR(VLOOKUP(Tabela22[[#This Row],[Produto]],produtos,3,0),"")</f>
        <v/>
      </c>
      <c r="D244" s="100" t="str">
        <f>IFERROR(Tabela22[[#This Row],[preço unitário]]*Tabela22[[#This Row],[Qtd]],"")</f>
        <v/>
      </c>
      <c r="F244" s="97"/>
      <c r="G244" s="97"/>
      <c r="H244" s="99" t="str">
        <f>IFERROR(VLOOKUP(Tabela23[[#This Row],[Produto]],produtos,5,0),"")</f>
        <v/>
      </c>
      <c r="I244" s="100" t="str">
        <f>IFERROR(Tabela23[[#This Row],[preço unitário]]*Tabela23[[#This Row],[Qtd]],"")</f>
        <v/>
      </c>
      <c r="M244" s="92"/>
    </row>
    <row r="245" spans="1:13" x14ac:dyDescent="0.3">
      <c r="A245" s="97"/>
      <c r="B245" s="98"/>
      <c r="C245" s="99" t="str">
        <f>IFERROR(VLOOKUP(Tabela22[[#This Row],[Produto]],produtos,3,0),"")</f>
        <v/>
      </c>
      <c r="D245" s="100" t="str">
        <f>IFERROR(Tabela22[[#This Row],[preço unitário]]*Tabela22[[#This Row],[Qtd]],"")</f>
        <v/>
      </c>
      <c r="F245" s="97"/>
      <c r="G245" s="97"/>
      <c r="H245" s="99" t="str">
        <f>IFERROR(VLOOKUP(Tabela23[[#This Row],[Produto]],produtos,5,0),"")</f>
        <v/>
      </c>
      <c r="I245" s="100" t="str">
        <f>IFERROR(Tabela23[[#This Row],[preço unitário]]*Tabela23[[#This Row],[Qtd]],"")</f>
        <v/>
      </c>
      <c r="M245" s="92"/>
    </row>
    <row r="246" spans="1:13" x14ac:dyDescent="0.3">
      <c r="A246" s="97"/>
      <c r="B246" s="98"/>
      <c r="C246" s="99" t="str">
        <f>IFERROR(VLOOKUP(Tabela22[[#This Row],[Produto]],produtos,3,0),"")</f>
        <v/>
      </c>
      <c r="D246" s="100" t="str">
        <f>IFERROR(Tabela22[[#This Row],[preço unitário]]*Tabela22[[#This Row],[Qtd]],"")</f>
        <v/>
      </c>
      <c r="F246" s="97"/>
      <c r="G246" s="97"/>
      <c r="H246" s="99" t="str">
        <f>IFERROR(VLOOKUP(Tabela23[[#This Row],[Produto]],produtos,5,0),"")</f>
        <v/>
      </c>
      <c r="I246" s="100" t="str">
        <f>IFERROR(Tabela23[[#This Row],[preço unitário]]*Tabela23[[#This Row],[Qtd]],"")</f>
        <v/>
      </c>
      <c r="M246" s="92"/>
    </row>
    <row r="247" spans="1:13" x14ac:dyDescent="0.3">
      <c r="A247" s="97"/>
      <c r="B247" s="98"/>
      <c r="C247" s="99" t="str">
        <f>IFERROR(VLOOKUP(Tabela22[[#This Row],[Produto]],produtos,3,0),"")</f>
        <v/>
      </c>
      <c r="D247" s="100" t="str">
        <f>IFERROR(Tabela22[[#This Row],[preço unitário]]*Tabela22[[#This Row],[Qtd]],"")</f>
        <v/>
      </c>
      <c r="F247" s="97"/>
      <c r="G247" s="97"/>
      <c r="H247" s="99" t="str">
        <f>IFERROR(VLOOKUP(Tabela23[[#This Row],[Produto]],produtos,5,0),"")</f>
        <v/>
      </c>
      <c r="I247" s="100" t="str">
        <f>IFERROR(Tabela23[[#This Row],[preço unitário]]*Tabela23[[#This Row],[Qtd]],"")</f>
        <v/>
      </c>
      <c r="M247" s="92"/>
    </row>
    <row r="248" spans="1:13" x14ac:dyDescent="0.3">
      <c r="A248" s="97"/>
      <c r="B248" s="98"/>
      <c r="C248" s="99" t="str">
        <f>IFERROR(VLOOKUP(Tabela22[[#This Row],[Produto]],produtos,3,0),"")</f>
        <v/>
      </c>
      <c r="D248" s="100" t="str">
        <f>IFERROR(Tabela22[[#This Row],[preço unitário]]*Tabela22[[#This Row],[Qtd]],"")</f>
        <v/>
      </c>
      <c r="F248" s="97"/>
      <c r="G248" s="97"/>
      <c r="H248" s="99" t="str">
        <f>IFERROR(VLOOKUP(Tabela23[[#This Row],[Produto]],produtos,5,0),"")</f>
        <v/>
      </c>
      <c r="I248" s="100" t="str">
        <f>IFERROR(Tabela23[[#This Row],[preço unitário]]*Tabela23[[#This Row],[Qtd]],"")</f>
        <v/>
      </c>
      <c r="M248" s="92"/>
    </row>
    <row r="249" spans="1:13" x14ac:dyDescent="0.3">
      <c r="A249" s="97"/>
      <c r="B249" s="98"/>
      <c r="C249" s="99" t="str">
        <f>IFERROR(VLOOKUP(Tabela22[[#This Row],[Produto]],produtos,3,0),"")</f>
        <v/>
      </c>
      <c r="D249" s="100" t="str">
        <f>IFERROR(Tabela22[[#This Row],[preço unitário]]*Tabela22[[#This Row],[Qtd]],"")</f>
        <v/>
      </c>
      <c r="F249" s="97"/>
      <c r="G249" s="97"/>
      <c r="H249" s="99" t="str">
        <f>IFERROR(VLOOKUP(Tabela23[[#This Row],[Produto]],produtos,5,0),"")</f>
        <v/>
      </c>
      <c r="I249" s="100" t="str">
        <f>IFERROR(Tabela23[[#This Row],[preço unitário]]*Tabela23[[#This Row],[Qtd]],"")</f>
        <v/>
      </c>
      <c r="M249" s="92"/>
    </row>
    <row r="250" spans="1:13" x14ac:dyDescent="0.3">
      <c r="A250" s="97"/>
      <c r="B250" s="98"/>
      <c r="C250" s="99" t="str">
        <f>IFERROR(VLOOKUP(Tabela22[[#This Row],[Produto]],produtos,3,0),"")</f>
        <v/>
      </c>
      <c r="D250" s="100" t="str">
        <f>IFERROR(Tabela22[[#This Row],[preço unitário]]*Tabela22[[#This Row],[Qtd]],"")</f>
        <v/>
      </c>
      <c r="F250" s="97"/>
      <c r="G250" s="97"/>
      <c r="H250" s="99" t="str">
        <f>IFERROR(VLOOKUP(Tabela23[[#This Row],[Produto]],produtos,5,0),"")</f>
        <v/>
      </c>
      <c r="I250" s="100" t="str">
        <f>IFERROR(Tabela23[[#This Row],[preço unitário]]*Tabela23[[#This Row],[Qtd]],"")</f>
        <v/>
      </c>
      <c r="M250" s="92"/>
    </row>
    <row r="251" spans="1:13" x14ac:dyDescent="0.3">
      <c r="A251" s="97"/>
      <c r="B251" s="98"/>
      <c r="C251" s="99" t="str">
        <f>IFERROR(VLOOKUP(Tabela22[[#This Row],[Produto]],produtos,3,0),"")</f>
        <v/>
      </c>
      <c r="D251" s="100" t="str">
        <f>IFERROR(Tabela22[[#This Row],[preço unitário]]*Tabela22[[#This Row],[Qtd]],"")</f>
        <v/>
      </c>
      <c r="F251" s="97"/>
      <c r="G251" s="97"/>
      <c r="H251" s="99" t="str">
        <f>IFERROR(VLOOKUP(Tabela23[[#This Row],[Produto]],produtos,5,0),"")</f>
        <v/>
      </c>
      <c r="I251" s="100" t="str">
        <f>IFERROR(Tabela23[[#This Row],[preço unitário]]*Tabela23[[#This Row],[Qtd]],"")</f>
        <v/>
      </c>
      <c r="M251" s="92"/>
    </row>
    <row r="252" spans="1:13" x14ac:dyDescent="0.3">
      <c r="A252" s="97"/>
      <c r="B252" s="98"/>
      <c r="C252" s="99" t="str">
        <f>IFERROR(VLOOKUP(Tabela22[[#This Row],[Produto]],produtos,3,0),"")</f>
        <v/>
      </c>
      <c r="D252" s="100" t="str">
        <f>IFERROR(Tabela22[[#This Row],[preço unitário]]*Tabela22[[#This Row],[Qtd]],"")</f>
        <v/>
      </c>
      <c r="F252" s="97"/>
      <c r="G252" s="97"/>
      <c r="H252" s="99" t="str">
        <f>IFERROR(VLOOKUP(Tabela23[[#This Row],[Produto]],produtos,5,0),"")</f>
        <v/>
      </c>
      <c r="I252" s="100" t="str">
        <f>IFERROR(Tabela23[[#This Row],[preço unitário]]*Tabela23[[#This Row],[Qtd]],"")</f>
        <v/>
      </c>
      <c r="M252" s="92"/>
    </row>
    <row r="253" spans="1:13" x14ac:dyDescent="0.3">
      <c r="A253" s="97"/>
      <c r="B253" s="98"/>
      <c r="C253" s="99" t="str">
        <f>IFERROR(VLOOKUP(Tabela22[[#This Row],[Produto]],produtos,3,0),"")</f>
        <v/>
      </c>
      <c r="D253" s="100" t="str">
        <f>IFERROR(Tabela22[[#This Row],[preço unitário]]*Tabela22[[#This Row],[Qtd]],"")</f>
        <v/>
      </c>
      <c r="F253" s="97"/>
      <c r="G253" s="97"/>
      <c r="H253" s="99" t="str">
        <f>IFERROR(VLOOKUP(Tabela23[[#This Row],[Produto]],produtos,5,0),"")</f>
        <v/>
      </c>
      <c r="I253" s="100" t="str">
        <f>IFERROR(Tabela23[[#This Row],[preço unitário]]*Tabela23[[#This Row],[Qtd]],"")</f>
        <v/>
      </c>
      <c r="M253" s="92"/>
    </row>
    <row r="254" spans="1:13" x14ac:dyDescent="0.3">
      <c r="A254" s="97"/>
      <c r="B254" s="98"/>
      <c r="C254" s="99" t="str">
        <f>IFERROR(VLOOKUP(Tabela22[[#This Row],[Produto]],produtos,3,0),"")</f>
        <v/>
      </c>
      <c r="D254" s="100" t="str">
        <f>IFERROR(Tabela22[[#This Row],[preço unitário]]*Tabela22[[#This Row],[Qtd]],"")</f>
        <v/>
      </c>
      <c r="F254" s="97"/>
      <c r="G254" s="97"/>
      <c r="H254" s="99" t="str">
        <f>IFERROR(VLOOKUP(Tabela23[[#This Row],[Produto]],produtos,5,0),"")</f>
        <v/>
      </c>
      <c r="I254" s="100" t="str">
        <f>IFERROR(Tabela23[[#This Row],[preço unitário]]*Tabela23[[#This Row],[Qtd]],"")</f>
        <v/>
      </c>
      <c r="M254" s="92"/>
    </row>
    <row r="255" spans="1:13" x14ac:dyDescent="0.3">
      <c r="A255" s="97"/>
      <c r="B255" s="98"/>
      <c r="C255" s="99" t="str">
        <f>IFERROR(VLOOKUP(Tabela22[[#This Row],[Produto]],produtos,3,0),"")</f>
        <v/>
      </c>
      <c r="D255" s="100" t="str">
        <f>IFERROR(Tabela22[[#This Row],[preço unitário]]*Tabela22[[#This Row],[Qtd]],"")</f>
        <v/>
      </c>
      <c r="F255" s="97"/>
      <c r="G255" s="97"/>
      <c r="H255" s="99" t="str">
        <f>IFERROR(VLOOKUP(Tabela23[[#This Row],[Produto]],produtos,5,0),"")</f>
        <v/>
      </c>
      <c r="I255" s="100" t="str">
        <f>IFERROR(Tabela23[[#This Row],[preço unitário]]*Tabela23[[#This Row],[Qtd]],"")</f>
        <v/>
      </c>
      <c r="M255" s="92"/>
    </row>
    <row r="256" spans="1:13" x14ac:dyDescent="0.3">
      <c r="A256" s="97"/>
      <c r="B256" s="98"/>
      <c r="C256" s="99" t="str">
        <f>IFERROR(VLOOKUP(Tabela22[[#This Row],[Produto]],produtos,3,0),"")</f>
        <v/>
      </c>
      <c r="D256" s="100" t="str">
        <f>IFERROR(Tabela22[[#This Row],[preço unitário]]*Tabela22[[#This Row],[Qtd]],"")</f>
        <v/>
      </c>
      <c r="F256" s="97"/>
      <c r="G256" s="97"/>
      <c r="H256" s="99" t="str">
        <f>IFERROR(VLOOKUP(Tabela23[[#This Row],[Produto]],produtos,5,0),"")</f>
        <v/>
      </c>
      <c r="I256" s="100" t="str">
        <f>IFERROR(Tabela23[[#This Row],[preço unitário]]*Tabela23[[#This Row],[Qtd]],"")</f>
        <v/>
      </c>
      <c r="M256" s="92"/>
    </row>
    <row r="257" spans="1:13" x14ac:dyDescent="0.3">
      <c r="A257" s="97"/>
      <c r="B257" s="98"/>
      <c r="C257" s="99" t="str">
        <f>IFERROR(VLOOKUP(Tabela22[[#This Row],[Produto]],produtos,3,0),"")</f>
        <v/>
      </c>
      <c r="D257" s="100" t="str">
        <f>IFERROR(Tabela22[[#This Row],[preço unitário]]*Tabela22[[#This Row],[Qtd]],"")</f>
        <v/>
      </c>
      <c r="F257" s="97"/>
      <c r="G257" s="97"/>
      <c r="H257" s="99" t="str">
        <f>IFERROR(VLOOKUP(Tabela23[[#This Row],[Produto]],produtos,5,0),"")</f>
        <v/>
      </c>
      <c r="I257" s="100" t="str">
        <f>IFERROR(Tabela23[[#This Row],[preço unitário]]*Tabela23[[#This Row],[Qtd]],"")</f>
        <v/>
      </c>
      <c r="M257" s="92"/>
    </row>
    <row r="258" spans="1:13" x14ac:dyDescent="0.3">
      <c r="A258" s="97"/>
      <c r="B258" s="98"/>
      <c r="C258" s="99" t="str">
        <f>IFERROR(VLOOKUP(Tabela22[[#This Row],[Produto]],produtos,3,0),"")</f>
        <v/>
      </c>
      <c r="D258" s="100" t="str">
        <f>IFERROR(Tabela22[[#This Row],[preço unitário]]*Tabela22[[#This Row],[Qtd]],"")</f>
        <v/>
      </c>
      <c r="F258" s="97"/>
      <c r="G258" s="97"/>
      <c r="H258" s="99" t="str">
        <f>IFERROR(VLOOKUP(Tabela23[[#This Row],[Produto]],produtos,5,0),"")</f>
        <v/>
      </c>
      <c r="I258" s="100" t="str">
        <f>IFERROR(Tabela23[[#This Row],[preço unitário]]*Tabela23[[#This Row],[Qtd]],"")</f>
        <v/>
      </c>
      <c r="M258" s="92"/>
    </row>
    <row r="259" spans="1:13" x14ac:dyDescent="0.3">
      <c r="A259" s="97"/>
      <c r="B259" s="98"/>
      <c r="C259" s="99" t="str">
        <f>IFERROR(VLOOKUP(Tabela22[[#This Row],[Produto]],produtos,3,0),"")</f>
        <v/>
      </c>
      <c r="D259" s="100" t="str">
        <f>IFERROR(Tabela22[[#This Row],[preço unitário]]*Tabela22[[#This Row],[Qtd]],"")</f>
        <v/>
      </c>
      <c r="F259" s="97"/>
      <c r="G259" s="97"/>
      <c r="H259" s="99" t="str">
        <f>IFERROR(VLOOKUP(Tabela23[[#This Row],[Produto]],produtos,5,0),"")</f>
        <v/>
      </c>
      <c r="I259" s="100" t="str">
        <f>IFERROR(Tabela23[[#This Row],[preço unitário]]*Tabela23[[#This Row],[Qtd]],"")</f>
        <v/>
      </c>
      <c r="M259" s="92"/>
    </row>
    <row r="260" spans="1:13" x14ac:dyDescent="0.3">
      <c r="A260" s="97"/>
      <c r="B260" s="98"/>
      <c r="C260" s="99" t="str">
        <f>IFERROR(VLOOKUP(Tabela22[[#This Row],[Produto]],produtos,3,0),"")</f>
        <v/>
      </c>
      <c r="D260" s="100" t="str">
        <f>IFERROR(Tabela22[[#This Row],[preço unitário]]*Tabela22[[#This Row],[Qtd]],"")</f>
        <v/>
      </c>
      <c r="F260" s="97"/>
      <c r="G260" s="97"/>
      <c r="H260" s="99" t="str">
        <f>IFERROR(VLOOKUP(Tabela23[[#This Row],[Produto]],produtos,5,0),"")</f>
        <v/>
      </c>
      <c r="I260" s="100" t="str">
        <f>IFERROR(Tabela23[[#This Row],[preço unitário]]*Tabela23[[#This Row],[Qtd]],"")</f>
        <v/>
      </c>
      <c r="M260" s="92"/>
    </row>
    <row r="261" spans="1:13" x14ac:dyDescent="0.3">
      <c r="A261" s="97"/>
      <c r="B261" s="98"/>
      <c r="C261" s="99" t="str">
        <f>IFERROR(VLOOKUP(Tabela22[[#This Row],[Produto]],produtos,3,0),"")</f>
        <v/>
      </c>
      <c r="D261" s="100" t="str">
        <f>IFERROR(Tabela22[[#This Row],[preço unitário]]*Tabela22[[#This Row],[Qtd]],"")</f>
        <v/>
      </c>
      <c r="F261" s="97"/>
      <c r="G261" s="97"/>
      <c r="H261" s="99" t="str">
        <f>IFERROR(VLOOKUP(Tabela23[[#This Row],[Produto]],produtos,5,0),"")</f>
        <v/>
      </c>
      <c r="I261" s="100" t="str">
        <f>IFERROR(Tabela23[[#This Row],[preço unitário]]*Tabela23[[#This Row],[Qtd]],"")</f>
        <v/>
      </c>
      <c r="M261" s="92"/>
    </row>
    <row r="262" spans="1:13" x14ac:dyDescent="0.3">
      <c r="A262" s="97"/>
      <c r="B262" s="98"/>
      <c r="C262" s="99" t="str">
        <f>IFERROR(VLOOKUP(Tabela22[[#This Row],[Produto]],produtos,3,0),"")</f>
        <v/>
      </c>
      <c r="D262" s="100" t="str">
        <f>IFERROR(Tabela22[[#This Row],[preço unitário]]*Tabela22[[#This Row],[Qtd]],"")</f>
        <v/>
      </c>
      <c r="F262" s="97"/>
      <c r="G262" s="97"/>
      <c r="H262" s="99" t="str">
        <f>IFERROR(VLOOKUP(Tabela23[[#This Row],[Produto]],produtos,5,0),"")</f>
        <v/>
      </c>
      <c r="I262" s="100" t="str">
        <f>IFERROR(Tabela23[[#This Row],[preço unitário]]*Tabela23[[#This Row],[Qtd]],"")</f>
        <v/>
      </c>
      <c r="M262" s="92"/>
    </row>
    <row r="263" spans="1:13" x14ac:dyDescent="0.3">
      <c r="A263" s="97"/>
      <c r="B263" s="98"/>
      <c r="C263" s="99" t="str">
        <f>IFERROR(VLOOKUP(Tabela22[[#This Row],[Produto]],produtos,3,0),"")</f>
        <v/>
      </c>
      <c r="D263" s="100" t="str">
        <f>IFERROR(Tabela22[[#This Row],[preço unitário]]*Tabela22[[#This Row],[Qtd]],"")</f>
        <v/>
      </c>
      <c r="F263" s="97"/>
      <c r="G263" s="97"/>
      <c r="H263" s="99" t="str">
        <f>IFERROR(VLOOKUP(Tabela23[[#This Row],[Produto]],produtos,5,0),"")</f>
        <v/>
      </c>
      <c r="I263" s="100" t="str">
        <f>IFERROR(Tabela23[[#This Row],[preço unitário]]*Tabela23[[#This Row],[Qtd]],"")</f>
        <v/>
      </c>
      <c r="M263" s="92"/>
    </row>
    <row r="264" spans="1:13" x14ac:dyDescent="0.3">
      <c r="A264" s="97"/>
      <c r="B264" s="98"/>
      <c r="C264" s="99" t="str">
        <f>IFERROR(VLOOKUP(Tabela22[[#This Row],[Produto]],produtos,3,0),"")</f>
        <v/>
      </c>
      <c r="D264" s="100" t="str">
        <f>IFERROR(Tabela22[[#This Row],[preço unitário]]*Tabela22[[#This Row],[Qtd]],"")</f>
        <v/>
      </c>
      <c r="F264" s="97"/>
      <c r="G264" s="97"/>
      <c r="H264" s="99" t="str">
        <f>IFERROR(VLOOKUP(Tabela23[[#This Row],[Produto]],produtos,5,0),"")</f>
        <v/>
      </c>
      <c r="I264" s="100" t="str">
        <f>IFERROR(Tabela23[[#This Row],[preço unitário]]*Tabela23[[#This Row],[Qtd]],"")</f>
        <v/>
      </c>
      <c r="M264" s="92"/>
    </row>
    <row r="265" spans="1:13" x14ac:dyDescent="0.3">
      <c r="A265" s="97"/>
      <c r="B265" s="98"/>
      <c r="C265" s="99" t="str">
        <f>IFERROR(VLOOKUP(Tabela22[[#This Row],[Produto]],produtos,3,0),"")</f>
        <v/>
      </c>
      <c r="D265" s="100" t="str">
        <f>IFERROR(Tabela22[[#This Row],[preço unitário]]*Tabela22[[#This Row],[Qtd]],"")</f>
        <v/>
      </c>
      <c r="F265" s="97"/>
      <c r="G265" s="97"/>
      <c r="H265" s="99" t="str">
        <f>IFERROR(VLOOKUP(Tabela23[[#This Row],[Produto]],produtos,5,0),"")</f>
        <v/>
      </c>
      <c r="I265" s="100" t="str">
        <f>IFERROR(Tabela23[[#This Row],[preço unitário]]*Tabela23[[#This Row],[Qtd]],"")</f>
        <v/>
      </c>
      <c r="M265" s="92"/>
    </row>
    <row r="266" spans="1:13" x14ac:dyDescent="0.3">
      <c r="A266" s="97"/>
      <c r="B266" s="98"/>
      <c r="C266" s="99" t="str">
        <f>IFERROR(VLOOKUP(Tabela22[[#This Row],[Produto]],produtos,3,0),"")</f>
        <v/>
      </c>
      <c r="D266" s="100" t="str">
        <f>IFERROR(Tabela22[[#This Row],[preço unitário]]*Tabela22[[#This Row],[Qtd]],"")</f>
        <v/>
      </c>
      <c r="F266" s="97"/>
      <c r="G266" s="97"/>
      <c r="H266" s="99" t="str">
        <f>IFERROR(VLOOKUP(Tabela23[[#This Row],[Produto]],produtos,5,0),"")</f>
        <v/>
      </c>
      <c r="I266" s="100" t="str">
        <f>IFERROR(Tabela23[[#This Row],[preço unitário]]*Tabela23[[#This Row],[Qtd]],"")</f>
        <v/>
      </c>
      <c r="M266" s="92"/>
    </row>
    <row r="267" spans="1:13" x14ac:dyDescent="0.3">
      <c r="A267" s="97"/>
      <c r="B267" s="98"/>
      <c r="C267" s="99" t="str">
        <f>IFERROR(VLOOKUP(Tabela22[[#This Row],[Produto]],produtos,3,0),"")</f>
        <v/>
      </c>
      <c r="D267" s="100" t="str">
        <f>IFERROR(Tabela22[[#This Row],[preço unitário]]*Tabela22[[#This Row],[Qtd]],"")</f>
        <v/>
      </c>
      <c r="F267" s="97"/>
      <c r="G267" s="97"/>
      <c r="H267" s="99" t="str">
        <f>IFERROR(VLOOKUP(Tabela23[[#This Row],[Produto]],produtos,5,0),"")</f>
        <v/>
      </c>
      <c r="I267" s="100" t="str">
        <f>IFERROR(Tabela23[[#This Row],[preço unitário]]*Tabela23[[#This Row],[Qtd]],"")</f>
        <v/>
      </c>
      <c r="M267" s="92"/>
    </row>
    <row r="268" spans="1:13" x14ac:dyDescent="0.3">
      <c r="A268" s="97"/>
      <c r="B268" s="98"/>
      <c r="C268" s="99" t="str">
        <f>IFERROR(VLOOKUP(Tabela22[[#This Row],[Produto]],produtos,3,0),"")</f>
        <v/>
      </c>
      <c r="D268" s="100" t="str">
        <f>IFERROR(Tabela22[[#This Row],[preço unitário]]*Tabela22[[#This Row],[Qtd]],"")</f>
        <v/>
      </c>
      <c r="F268" s="97"/>
      <c r="G268" s="97"/>
      <c r="H268" s="99" t="str">
        <f>IFERROR(VLOOKUP(Tabela23[[#This Row],[Produto]],produtos,5,0),"")</f>
        <v/>
      </c>
      <c r="I268" s="100" t="str">
        <f>IFERROR(Tabela23[[#This Row],[preço unitário]]*Tabela23[[#This Row],[Qtd]],"")</f>
        <v/>
      </c>
      <c r="M268" s="92"/>
    </row>
    <row r="269" spans="1:13" x14ac:dyDescent="0.3">
      <c r="A269" s="97"/>
      <c r="B269" s="98"/>
      <c r="C269" s="99" t="str">
        <f>IFERROR(VLOOKUP(Tabela22[[#This Row],[Produto]],produtos,3,0),"")</f>
        <v/>
      </c>
      <c r="D269" s="100" t="str">
        <f>IFERROR(Tabela22[[#This Row],[preço unitário]]*Tabela22[[#This Row],[Qtd]],"")</f>
        <v/>
      </c>
      <c r="F269" s="97"/>
      <c r="G269" s="97"/>
      <c r="H269" s="99" t="str">
        <f>IFERROR(VLOOKUP(Tabela23[[#This Row],[Produto]],produtos,5,0),"")</f>
        <v/>
      </c>
      <c r="I269" s="100" t="str">
        <f>IFERROR(Tabela23[[#This Row],[preço unitário]]*Tabela23[[#This Row],[Qtd]],"")</f>
        <v/>
      </c>
      <c r="M269" s="92"/>
    </row>
    <row r="270" spans="1:13" x14ac:dyDescent="0.3">
      <c r="A270" s="97"/>
      <c r="B270" s="98"/>
      <c r="C270" s="99" t="str">
        <f>IFERROR(VLOOKUP(Tabela22[[#This Row],[Produto]],produtos,3,0),"")</f>
        <v/>
      </c>
      <c r="D270" s="100" t="str">
        <f>IFERROR(Tabela22[[#This Row],[preço unitário]]*Tabela22[[#This Row],[Qtd]],"")</f>
        <v/>
      </c>
      <c r="F270" s="97"/>
      <c r="G270" s="97"/>
      <c r="H270" s="99" t="str">
        <f>IFERROR(VLOOKUP(Tabela23[[#This Row],[Produto]],produtos,5,0),"")</f>
        <v/>
      </c>
      <c r="I270" s="100" t="str">
        <f>IFERROR(Tabela23[[#This Row],[preço unitário]]*Tabela23[[#This Row],[Qtd]],"")</f>
        <v/>
      </c>
      <c r="M270" s="92"/>
    </row>
    <row r="271" spans="1:13" x14ac:dyDescent="0.3">
      <c r="A271" s="97"/>
      <c r="B271" s="98"/>
      <c r="C271" s="99" t="str">
        <f>IFERROR(VLOOKUP(Tabela22[[#This Row],[Produto]],produtos,3,0),"")</f>
        <v/>
      </c>
      <c r="D271" s="100" t="str">
        <f>IFERROR(Tabela22[[#This Row],[preço unitário]]*Tabela22[[#This Row],[Qtd]],"")</f>
        <v/>
      </c>
      <c r="F271" s="97"/>
      <c r="G271" s="97"/>
      <c r="H271" s="99" t="str">
        <f>IFERROR(VLOOKUP(Tabela23[[#This Row],[Produto]],produtos,5,0),"")</f>
        <v/>
      </c>
      <c r="I271" s="100" t="str">
        <f>IFERROR(Tabela23[[#This Row],[preço unitário]]*Tabela23[[#This Row],[Qtd]],"")</f>
        <v/>
      </c>
      <c r="M271" s="92"/>
    </row>
    <row r="272" spans="1:13" x14ac:dyDescent="0.3">
      <c r="A272" s="97"/>
      <c r="B272" s="98"/>
      <c r="C272" s="99" t="str">
        <f>IFERROR(VLOOKUP(Tabela22[[#This Row],[Produto]],produtos,3,0),"")</f>
        <v/>
      </c>
      <c r="D272" s="100" t="str">
        <f>IFERROR(Tabela22[[#This Row],[preço unitário]]*Tabela22[[#This Row],[Qtd]],"")</f>
        <v/>
      </c>
      <c r="F272" s="97"/>
      <c r="G272" s="97"/>
      <c r="H272" s="99" t="str">
        <f>IFERROR(VLOOKUP(Tabela23[[#This Row],[Produto]],produtos,5,0),"")</f>
        <v/>
      </c>
      <c r="I272" s="100" t="str">
        <f>IFERROR(Tabela23[[#This Row],[preço unitário]]*Tabela23[[#This Row],[Qtd]],"")</f>
        <v/>
      </c>
      <c r="M272" s="92"/>
    </row>
    <row r="273" spans="1:13" x14ac:dyDescent="0.3">
      <c r="A273" s="97"/>
      <c r="B273" s="98"/>
      <c r="C273" s="99" t="str">
        <f>IFERROR(VLOOKUP(Tabela22[[#This Row],[Produto]],produtos,3,0),"")</f>
        <v/>
      </c>
      <c r="D273" s="100" t="str">
        <f>IFERROR(Tabela22[[#This Row],[preço unitário]]*Tabela22[[#This Row],[Qtd]],"")</f>
        <v/>
      </c>
      <c r="F273" s="97"/>
      <c r="G273" s="97"/>
      <c r="H273" s="99" t="str">
        <f>IFERROR(VLOOKUP(Tabela23[[#This Row],[Produto]],produtos,5,0),"")</f>
        <v/>
      </c>
      <c r="I273" s="100" t="str">
        <f>IFERROR(Tabela23[[#This Row],[preço unitário]]*Tabela23[[#This Row],[Qtd]],"")</f>
        <v/>
      </c>
      <c r="M273" s="92"/>
    </row>
    <row r="274" spans="1:13" x14ac:dyDescent="0.3">
      <c r="A274" s="97"/>
      <c r="B274" s="98"/>
      <c r="C274" s="99" t="str">
        <f>IFERROR(VLOOKUP(Tabela22[[#This Row],[Produto]],produtos,3,0),"")</f>
        <v/>
      </c>
      <c r="D274" s="100" t="str">
        <f>IFERROR(Tabela22[[#This Row],[preço unitário]]*Tabela22[[#This Row],[Qtd]],"")</f>
        <v/>
      </c>
      <c r="F274" s="97"/>
      <c r="G274" s="97"/>
      <c r="H274" s="99" t="str">
        <f>IFERROR(VLOOKUP(Tabela23[[#This Row],[Produto]],produtos,5,0),"")</f>
        <v/>
      </c>
      <c r="I274" s="100" t="str">
        <f>IFERROR(Tabela23[[#This Row],[preço unitário]]*Tabela23[[#This Row],[Qtd]],"")</f>
        <v/>
      </c>
      <c r="M274" s="92"/>
    </row>
    <row r="275" spans="1:13" x14ac:dyDescent="0.3">
      <c r="A275" s="97"/>
      <c r="B275" s="98"/>
      <c r="C275" s="99" t="str">
        <f>IFERROR(VLOOKUP(Tabela22[[#This Row],[Produto]],produtos,3,0),"")</f>
        <v/>
      </c>
      <c r="D275" s="100" t="str">
        <f>IFERROR(Tabela22[[#This Row],[preço unitário]]*Tabela22[[#This Row],[Qtd]],"")</f>
        <v/>
      </c>
      <c r="F275" s="97"/>
      <c r="G275" s="97"/>
      <c r="H275" s="99" t="str">
        <f>IFERROR(VLOOKUP(Tabela23[[#This Row],[Produto]],produtos,5,0),"")</f>
        <v/>
      </c>
      <c r="I275" s="100" t="str">
        <f>IFERROR(Tabela23[[#This Row],[preço unitário]]*Tabela23[[#This Row],[Qtd]],"")</f>
        <v/>
      </c>
      <c r="M275" s="92"/>
    </row>
    <row r="276" spans="1:13" x14ac:dyDescent="0.3">
      <c r="A276" s="97"/>
      <c r="B276" s="98"/>
      <c r="C276" s="99" t="str">
        <f>IFERROR(VLOOKUP(Tabela22[[#This Row],[Produto]],produtos,3,0),"")</f>
        <v/>
      </c>
      <c r="D276" s="100" t="str">
        <f>IFERROR(Tabela22[[#This Row],[preço unitário]]*Tabela22[[#This Row],[Qtd]],"")</f>
        <v/>
      </c>
      <c r="F276" s="97"/>
      <c r="G276" s="97"/>
      <c r="H276" s="99" t="str">
        <f>IFERROR(VLOOKUP(Tabela23[[#This Row],[Produto]],produtos,5,0),"")</f>
        <v/>
      </c>
      <c r="I276" s="100" t="str">
        <f>IFERROR(Tabela23[[#This Row],[preço unitário]]*Tabela23[[#This Row],[Qtd]],"")</f>
        <v/>
      </c>
      <c r="M276" s="92"/>
    </row>
    <row r="277" spans="1:13" x14ac:dyDescent="0.3">
      <c r="A277" s="97"/>
      <c r="B277" s="98"/>
      <c r="C277" s="99" t="str">
        <f>IFERROR(VLOOKUP(Tabela22[[#This Row],[Produto]],produtos,3,0),"")</f>
        <v/>
      </c>
      <c r="D277" s="100" t="str">
        <f>IFERROR(Tabela22[[#This Row],[preço unitário]]*Tabela22[[#This Row],[Qtd]],"")</f>
        <v/>
      </c>
      <c r="F277" s="97"/>
      <c r="G277" s="97"/>
      <c r="H277" s="99" t="str">
        <f>IFERROR(VLOOKUP(Tabela23[[#This Row],[Produto]],produtos,5,0),"")</f>
        <v/>
      </c>
      <c r="I277" s="100" t="str">
        <f>IFERROR(Tabela23[[#This Row],[preço unitário]]*Tabela23[[#This Row],[Qtd]],"")</f>
        <v/>
      </c>
      <c r="M277" s="92"/>
    </row>
    <row r="278" spans="1:13" x14ac:dyDescent="0.3">
      <c r="A278" s="97"/>
      <c r="B278" s="98"/>
      <c r="C278" s="99" t="str">
        <f>IFERROR(VLOOKUP(Tabela22[[#This Row],[Produto]],produtos,3,0),"")</f>
        <v/>
      </c>
      <c r="D278" s="100" t="str">
        <f>IFERROR(Tabela22[[#This Row],[preço unitário]]*Tabela22[[#This Row],[Qtd]],"")</f>
        <v/>
      </c>
      <c r="F278" s="97"/>
      <c r="G278" s="97"/>
      <c r="H278" s="99" t="str">
        <f>IFERROR(VLOOKUP(Tabela23[[#This Row],[Produto]],produtos,5,0),"")</f>
        <v/>
      </c>
      <c r="I278" s="100" t="str">
        <f>IFERROR(Tabela23[[#This Row],[preço unitário]]*Tabela23[[#This Row],[Qtd]],"")</f>
        <v/>
      </c>
      <c r="M278" s="92"/>
    </row>
    <row r="279" spans="1:13" x14ac:dyDescent="0.3">
      <c r="A279" s="97"/>
      <c r="B279" s="98"/>
      <c r="C279" s="99" t="str">
        <f>IFERROR(VLOOKUP(Tabela22[[#This Row],[Produto]],produtos,3,0),"")</f>
        <v/>
      </c>
      <c r="D279" s="100" t="str">
        <f>IFERROR(Tabela22[[#This Row],[preço unitário]]*Tabela22[[#This Row],[Qtd]],"")</f>
        <v/>
      </c>
      <c r="F279" s="97"/>
      <c r="G279" s="97"/>
      <c r="H279" s="99" t="str">
        <f>IFERROR(VLOOKUP(Tabela23[[#This Row],[Produto]],produtos,5,0),"")</f>
        <v/>
      </c>
      <c r="I279" s="100" t="str">
        <f>IFERROR(Tabela23[[#This Row],[preço unitário]]*Tabela23[[#This Row],[Qtd]],"")</f>
        <v/>
      </c>
      <c r="M279" s="92"/>
    </row>
    <row r="280" spans="1:13" x14ac:dyDescent="0.3">
      <c r="A280" s="97"/>
      <c r="B280" s="98"/>
      <c r="C280" s="99" t="str">
        <f>IFERROR(VLOOKUP(Tabela22[[#This Row],[Produto]],produtos,3,0),"")</f>
        <v/>
      </c>
      <c r="D280" s="100" t="str">
        <f>IFERROR(Tabela22[[#This Row],[preço unitário]]*Tabela22[[#This Row],[Qtd]],"")</f>
        <v/>
      </c>
      <c r="F280" s="97"/>
      <c r="G280" s="97"/>
      <c r="H280" s="99" t="str">
        <f>IFERROR(VLOOKUP(Tabela23[[#This Row],[Produto]],produtos,5,0),"")</f>
        <v/>
      </c>
      <c r="I280" s="100" t="str">
        <f>IFERROR(Tabela23[[#This Row],[preço unitário]]*Tabela23[[#This Row],[Qtd]],"")</f>
        <v/>
      </c>
      <c r="M280" s="92"/>
    </row>
    <row r="281" spans="1:13" x14ac:dyDescent="0.3">
      <c r="A281" s="97"/>
      <c r="B281" s="98"/>
      <c r="C281" s="99" t="str">
        <f>IFERROR(VLOOKUP(Tabela22[[#This Row],[Produto]],produtos,3,0),"")</f>
        <v/>
      </c>
      <c r="D281" s="100" t="str">
        <f>IFERROR(Tabela22[[#This Row],[preço unitário]]*Tabela22[[#This Row],[Qtd]],"")</f>
        <v/>
      </c>
      <c r="F281" s="97"/>
      <c r="G281" s="97"/>
      <c r="H281" s="99" t="str">
        <f>IFERROR(VLOOKUP(Tabela23[[#This Row],[Produto]],produtos,5,0),"")</f>
        <v/>
      </c>
      <c r="I281" s="100" t="str">
        <f>IFERROR(Tabela23[[#This Row],[preço unitário]]*Tabela23[[#This Row],[Qtd]],"")</f>
        <v/>
      </c>
      <c r="M281" s="92"/>
    </row>
    <row r="282" spans="1:13" x14ac:dyDescent="0.3">
      <c r="A282" s="97"/>
      <c r="B282" s="98"/>
      <c r="C282" s="99" t="str">
        <f>IFERROR(VLOOKUP(Tabela22[[#This Row],[Produto]],produtos,3,0),"")</f>
        <v/>
      </c>
      <c r="D282" s="100" t="str">
        <f>IFERROR(Tabela22[[#This Row],[preço unitário]]*Tabela22[[#This Row],[Qtd]],"")</f>
        <v/>
      </c>
      <c r="F282" s="97"/>
      <c r="G282" s="97"/>
      <c r="H282" s="99" t="str">
        <f>IFERROR(VLOOKUP(Tabela23[[#This Row],[Produto]],produtos,5,0),"")</f>
        <v/>
      </c>
      <c r="I282" s="100" t="str">
        <f>IFERROR(Tabela23[[#This Row],[preço unitário]]*Tabela23[[#This Row],[Qtd]],"")</f>
        <v/>
      </c>
      <c r="M282" s="92"/>
    </row>
    <row r="283" spans="1:13" x14ac:dyDescent="0.3">
      <c r="A283" s="97"/>
      <c r="B283" s="98"/>
      <c r="C283" s="99" t="str">
        <f>IFERROR(VLOOKUP(Tabela22[[#This Row],[Produto]],produtos,3,0),"")</f>
        <v/>
      </c>
      <c r="D283" s="100" t="str">
        <f>IFERROR(Tabela22[[#This Row],[preço unitário]]*Tabela22[[#This Row],[Qtd]],"")</f>
        <v/>
      </c>
      <c r="F283" s="97"/>
      <c r="G283" s="97"/>
      <c r="H283" s="99" t="str">
        <f>IFERROR(VLOOKUP(Tabela23[[#This Row],[Produto]],produtos,5,0),"")</f>
        <v/>
      </c>
      <c r="I283" s="100" t="str">
        <f>IFERROR(Tabela23[[#This Row],[preço unitário]]*Tabela23[[#This Row],[Qtd]],"")</f>
        <v/>
      </c>
      <c r="M283" s="92"/>
    </row>
    <row r="284" spans="1:13" x14ac:dyDescent="0.3">
      <c r="A284" s="97"/>
      <c r="B284" s="98"/>
      <c r="C284" s="99" t="str">
        <f>IFERROR(VLOOKUP(Tabela22[[#This Row],[Produto]],produtos,3,0),"")</f>
        <v/>
      </c>
      <c r="D284" s="100" t="str">
        <f>IFERROR(Tabela22[[#This Row],[preço unitário]]*Tabela22[[#This Row],[Qtd]],"")</f>
        <v/>
      </c>
      <c r="F284" s="97"/>
      <c r="G284" s="97"/>
      <c r="H284" s="99" t="str">
        <f>IFERROR(VLOOKUP(Tabela23[[#This Row],[Produto]],produtos,5,0),"")</f>
        <v/>
      </c>
      <c r="I284" s="100" t="str">
        <f>IFERROR(Tabela23[[#This Row],[preço unitário]]*Tabela23[[#This Row],[Qtd]],"")</f>
        <v/>
      </c>
      <c r="M284" s="92"/>
    </row>
    <row r="285" spans="1:13" x14ac:dyDescent="0.3">
      <c r="A285" s="97"/>
      <c r="B285" s="98"/>
      <c r="C285" s="99" t="str">
        <f>IFERROR(VLOOKUP(Tabela22[[#This Row],[Produto]],produtos,3,0),"")</f>
        <v/>
      </c>
      <c r="D285" s="100" t="str">
        <f>IFERROR(Tabela22[[#This Row],[preço unitário]]*Tabela22[[#This Row],[Qtd]],"")</f>
        <v/>
      </c>
      <c r="F285" s="97"/>
      <c r="G285" s="97"/>
      <c r="H285" s="99" t="str">
        <f>IFERROR(VLOOKUP(Tabela23[[#This Row],[Produto]],produtos,5,0),"")</f>
        <v/>
      </c>
      <c r="I285" s="100" t="str">
        <f>IFERROR(Tabela23[[#This Row],[preço unitário]]*Tabela23[[#This Row],[Qtd]],"")</f>
        <v/>
      </c>
      <c r="M285" s="92"/>
    </row>
    <row r="286" spans="1:13" x14ac:dyDescent="0.3">
      <c r="A286" s="97"/>
      <c r="B286" s="98"/>
      <c r="C286" s="99" t="str">
        <f>IFERROR(VLOOKUP(Tabela22[[#This Row],[Produto]],produtos,3,0),"")</f>
        <v/>
      </c>
      <c r="D286" s="100" t="str">
        <f>IFERROR(Tabela22[[#This Row],[preço unitário]]*Tabela22[[#This Row],[Qtd]],"")</f>
        <v/>
      </c>
      <c r="F286" s="97"/>
      <c r="G286" s="97"/>
      <c r="H286" s="99" t="str">
        <f>IFERROR(VLOOKUP(Tabela23[[#This Row],[Produto]],produtos,5,0),"")</f>
        <v/>
      </c>
      <c r="I286" s="100" t="str">
        <f>IFERROR(Tabela23[[#This Row],[preço unitário]]*Tabela23[[#This Row],[Qtd]],"")</f>
        <v/>
      </c>
      <c r="M286" s="92"/>
    </row>
    <row r="287" spans="1:13" x14ac:dyDescent="0.3">
      <c r="A287" s="97"/>
      <c r="B287" s="98"/>
      <c r="C287" s="99" t="str">
        <f>IFERROR(VLOOKUP(Tabela22[[#This Row],[Produto]],produtos,3,0),"")</f>
        <v/>
      </c>
      <c r="D287" s="100" t="str">
        <f>IFERROR(Tabela22[[#This Row],[preço unitário]]*Tabela22[[#This Row],[Qtd]],"")</f>
        <v/>
      </c>
      <c r="F287" s="97"/>
      <c r="G287" s="97"/>
      <c r="H287" s="99" t="str">
        <f>IFERROR(VLOOKUP(Tabela23[[#This Row],[Produto]],produtos,5,0),"")</f>
        <v/>
      </c>
      <c r="I287" s="100" t="str">
        <f>IFERROR(Tabela23[[#This Row],[preço unitário]]*Tabela23[[#This Row],[Qtd]],"")</f>
        <v/>
      </c>
      <c r="M287" s="92"/>
    </row>
    <row r="288" spans="1:13" x14ac:dyDescent="0.3">
      <c r="A288" s="97"/>
      <c r="B288" s="98"/>
      <c r="C288" s="99" t="str">
        <f>IFERROR(VLOOKUP(Tabela22[[#This Row],[Produto]],produtos,3,0),"")</f>
        <v/>
      </c>
      <c r="D288" s="100" t="str">
        <f>IFERROR(Tabela22[[#This Row],[preço unitário]]*Tabela22[[#This Row],[Qtd]],"")</f>
        <v/>
      </c>
      <c r="F288" s="97"/>
      <c r="G288" s="97"/>
      <c r="H288" s="99" t="str">
        <f>IFERROR(VLOOKUP(Tabela23[[#This Row],[Produto]],produtos,5,0),"")</f>
        <v/>
      </c>
      <c r="I288" s="100" t="str">
        <f>IFERROR(Tabela23[[#This Row],[preço unitário]]*Tabela23[[#This Row],[Qtd]],"")</f>
        <v/>
      </c>
      <c r="M288" s="92"/>
    </row>
    <row r="289" spans="1:13" x14ac:dyDescent="0.3">
      <c r="A289" s="97"/>
      <c r="B289" s="98"/>
      <c r="C289" s="99" t="str">
        <f>IFERROR(VLOOKUP(Tabela22[[#This Row],[Produto]],produtos,3,0),"")</f>
        <v/>
      </c>
      <c r="D289" s="100" t="str">
        <f>IFERROR(Tabela22[[#This Row],[preço unitário]]*Tabela22[[#This Row],[Qtd]],"")</f>
        <v/>
      </c>
      <c r="F289" s="97"/>
      <c r="G289" s="97"/>
      <c r="H289" s="99" t="str">
        <f>IFERROR(VLOOKUP(Tabela23[[#This Row],[Produto]],produtos,5,0),"")</f>
        <v/>
      </c>
      <c r="I289" s="100" t="str">
        <f>IFERROR(Tabela23[[#This Row],[preço unitário]]*Tabela23[[#This Row],[Qtd]],"")</f>
        <v/>
      </c>
      <c r="M289" s="92"/>
    </row>
    <row r="290" spans="1:13" x14ac:dyDescent="0.3">
      <c r="A290" s="97"/>
      <c r="B290" s="98"/>
      <c r="C290" s="99" t="str">
        <f>IFERROR(VLOOKUP(Tabela22[[#This Row],[Produto]],produtos,3,0),"")</f>
        <v/>
      </c>
      <c r="D290" s="100" t="str">
        <f>IFERROR(Tabela22[[#This Row],[preço unitário]]*Tabela22[[#This Row],[Qtd]],"")</f>
        <v/>
      </c>
      <c r="F290" s="97"/>
      <c r="G290" s="97"/>
      <c r="H290" s="99" t="str">
        <f>IFERROR(VLOOKUP(Tabela23[[#This Row],[Produto]],produtos,5,0),"")</f>
        <v/>
      </c>
      <c r="I290" s="100" t="str">
        <f>IFERROR(Tabela23[[#This Row],[preço unitário]]*Tabela23[[#This Row],[Qtd]],"")</f>
        <v/>
      </c>
      <c r="M290" s="92"/>
    </row>
    <row r="291" spans="1:13" x14ac:dyDescent="0.3">
      <c r="A291" s="97"/>
      <c r="B291" s="98"/>
      <c r="C291" s="99" t="str">
        <f>IFERROR(VLOOKUP(Tabela22[[#This Row],[Produto]],produtos,3,0),"")</f>
        <v/>
      </c>
      <c r="D291" s="100" t="str">
        <f>IFERROR(Tabela22[[#This Row],[preço unitário]]*Tabela22[[#This Row],[Qtd]],"")</f>
        <v/>
      </c>
      <c r="F291" s="97"/>
      <c r="G291" s="97"/>
      <c r="H291" s="99" t="str">
        <f>IFERROR(VLOOKUP(Tabela23[[#This Row],[Produto]],produtos,5,0),"")</f>
        <v/>
      </c>
      <c r="I291" s="100" t="str">
        <f>IFERROR(Tabela23[[#This Row],[preço unitário]]*Tabela23[[#This Row],[Qtd]],"")</f>
        <v/>
      </c>
      <c r="M291" s="92"/>
    </row>
    <row r="292" spans="1:13" x14ac:dyDescent="0.3">
      <c r="A292" s="97"/>
      <c r="B292" s="98"/>
      <c r="C292" s="99" t="str">
        <f>IFERROR(VLOOKUP(Tabela22[[#This Row],[Produto]],produtos,3,0),"")</f>
        <v/>
      </c>
      <c r="D292" s="100" t="str">
        <f>IFERROR(Tabela22[[#This Row],[preço unitário]]*Tabela22[[#This Row],[Qtd]],"")</f>
        <v/>
      </c>
      <c r="F292" s="97"/>
      <c r="G292" s="97"/>
      <c r="H292" s="99" t="str">
        <f>IFERROR(VLOOKUP(Tabela23[[#This Row],[Produto]],produtos,5,0),"")</f>
        <v/>
      </c>
      <c r="I292" s="100" t="str">
        <f>IFERROR(Tabela23[[#This Row],[preço unitário]]*Tabela23[[#This Row],[Qtd]],"")</f>
        <v/>
      </c>
      <c r="M292" s="92"/>
    </row>
    <row r="293" spans="1:13" x14ac:dyDescent="0.3">
      <c r="A293" s="97"/>
      <c r="B293" s="98"/>
      <c r="C293" s="99" t="str">
        <f>IFERROR(VLOOKUP(Tabela22[[#This Row],[Produto]],produtos,3,0),"")</f>
        <v/>
      </c>
      <c r="D293" s="100" t="str">
        <f>IFERROR(Tabela22[[#This Row],[preço unitário]]*Tabela22[[#This Row],[Qtd]],"")</f>
        <v/>
      </c>
      <c r="F293" s="97"/>
      <c r="G293" s="97"/>
      <c r="H293" s="99" t="str">
        <f>IFERROR(VLOOKUP(Tabela23[[#This Row],[Produto]],produtos,5,0),"")</f>
        <v/>
      </c>
      <c r="I293" s="100" t="str">
        <f>IFERROR(Tabela23[[#This Row],[preço unitário]]*Tabela23[[#This Row],[Qtd]],"")</f>
        <v/>
      </c>
      <c r="M293" s="92"/>
    </row>
    <row r="294" spans="1:13" x14ac:dyDescent="0.3">
      <c r="A294" s="97"/>
      <c r="B294" s="98"/>
      <c r="C294" s="99" t="str">
        <f>IFERROR(VLOOKUP(Tabela22[[#This Row],[Produto]],produtos,3,0),"")</f>
        <v/>
      </c>
      <c r="D294" s="100" t="str">
        <f>IFERROR(Tabela22[[#This Row],[preço unitário]]*Tabela22[[#This Row],[Qtd]],"")</f>
        <v/>
      </c>
      <c r="F294" s="97"/>
      <c r="G294" s="97"/>
      <c r="H294" s="99" t="str">
        <f>IFERROR(VLOOKUP(Tabela23[[#This Row],[Produto]],produtos,5,0),"")</f>
        <v/>
      </c>
      <c r="I294" s="100" t="str">
        <f>IFERROR(Tabela23[[#This Row],[preço unitário]]*Tabela23[[#This Row],[Qtd]],"")</f>
        <v/>
      </c>
      <c r="M294" s="92"/>
    </row>
    <row r="295" spans="1:13" x14ac:dyDescent="0.3">
      <c r="A295" s="97"/>
      <c r="B295" s="98"/>
      <c r="C295" s="99" t="str">
        <f>IFERROR(VLOOKUP(Tabela22[[#This Row],[Produto]],produtos,3,0),"")</f>
        <v/>
      </c>
      <c r="D295" s="100" t="str">
        <f>IFERROR(Tabela22[[#This Row],[preço unitário]]*Tabela22[[#This Row],[Qtd]],"")</f>
        <v/>
      </c>
      <c r="F295" s="97"/>
      <c r="G295" s="97"/>
      <c r="H295" s="99" t="str">
        <f>IFERROR(VLOOKUP(Tabela23[[#This Row],[Produto]],produtos,5,0),"")</f>
        <v/>
      </c>
      <c r="I295" s="100" t="str">
        <f>IFERROR(Tabela23[[#This Row],[preço unitário]]*Tabela23[[#This Row],[Qtd]],"")</f>
        <v/>
      </c>
      <c r="M295" s="92"/>
    </row>
    <row r="296" spans="1:13" x14ac:dyDescent="0.3">
      <c r="A296" s="97"/>
      <c r="B296" s="98"/>
      <c r="C296" s="99" t="str">
        <f>IFERROR(VLOOKUP(Tabela22[[#This Row],[Produto]],produtos,3,0),"")</f>
        <v/>
      </c>
      <c r="D296" s="100" t="str">
        <f>IFERROR(Tabela22[[#This Row],[preço unitário]]*Tabela22[[#This Row],[Qtd]],"")</f>
        <v/>
      </c>
      <c r="F296" s="97"/>
      <c r="G296" s="97"/>
      <c r="H296" s="99" t="str">
        <f>IFERROR(VLOOKUP(Tabela23[[#This Row],[Produto]],produtos,5,0),"")</f>
        <v/>
      </c>
      <c r="I296" s="100" t="str">
        <f>IFERROR(Tabela23[[#This Row],[preço unitário]]*Tabela23[[#This Row],[Qtd]],"")</f>
        <v/>
      </c>
      <c r="M296" s="92"/>
    </row>
    <row r="297" spans="1:13" x14ac:dyDescent="0.3">
      <c r="A297" s="97"/>
      <c r="B297" s="98"/>
      <c r="C297" s="99" t="str">
        <f>IFERROR(VLOOKUP(Tabela22[[#This Row],[Produto]],produtos,3,0),"")</f>
        <v/>
      </c>
      <c r="D297" s="100" t="str">
        <f>IFERROR(Tabela22[[#This Row],[preço unitário]]*Tabela22[[#This Row],[Qtd]],"")</f>
        <v/>
      </c>
      <c r="F297" s="97"/>
      <c r="G297" s="97"/>
      <c r="H297" s="99" t="str">
        <f>IFERROR(VLOOKUP(Tabela23[[#This Row],[Produto]],produtos,5,0),"")</f>
        <v/>
      </c>
      <c r="I297" s="100" t="str">
        <f>IFERROR(Tabela23[[#This Row],[preço unitário]]*Tabela23[[#This Row],[Qtd]],"")</f>
        <v/>
      </c>
      <c r="M297" s="92"/>
    </row>
    <row r="298" spans="1:13" x14ac:dyDescent="0.3">
      <c r="A298" s="97"/>
      <c r="B298" s="98"/>
      <c r="C298" s="99" t="str">
        <f>IFERROR(VLOOKUP(Tabela22[[#This Row],[Produto]],produtos,3,0),"")</f>
        <v/>
      </c>
      <c r="D298" s="100" t="str">
        <f>IFERROR(Tabela22[[#This Row],[preço unitário]]*Tabela22[[#This Row],[Qtd]],"")</f>
        <v/>
      </c>
      <c r="F298" s="97"/>
      <c r="G298" s="97"/>
      <c r="H298" s="99" t="str">
        <f>IFERROR(VLOOKUP(Tabela23[[#This Row],[Produto]],produtos,5,0),"")</f>
        <v/>
      </c>
      <c r="I298" s="100" t="str">
        <f>IFERROR(Tabela23[[#This Row],[preço unitário]]*Tabela23[[#This Row],[Qtd]],"")</f>
        <v/>
      </c>
      <c r="M298" s="92"/>
    </row>
    <row r="299" spans="1:13" x14ac:dyDescent="0.3">
      <c r="A299" s="97"/>
      <c r="B299" s="98"/>
      <c r="C299" s="99" t="str">
        <f>IFERROR(VLOOKUP(Tabela22[[#This Row],[Produto]],produtos,3,0),"")</f>
        <v/>
      </c>
      <c r="D299" s="100" t="str">
        <f>IFERROR(Tabela22[[#This Row],[preço unitário]]*Tabela22[[#This Row],[Qtd]],"")</f>
        <v/>
      </c>
      <c r="F299" s="97"/>
      <c r="G299" s="97"/>
      <c r="H299" s="99" t="str">
        <f>IFERROR(VLOOKUP(Tabela23[[#This Row],[Produto]],produtos,5,0),"")</f>
        <v/>
      </c>
      <c r="I299" s="100" t="str">
        <f>IFERROR(Tabela23[[#This Row],[preço unitário]]*Tabela23[[#This Row],[Qtd]],"")</f>
        <v/>
      </c>
      <c r="M299" s="92"/>
    </row>
    <row r="300" spans="1:13" x14ac:dyDescent="0.3">
      <c r="A300" s="102"/>
      <c r="B300" s="103"/>
      <c r="C300" s="108" t="str">
        <f>IFERROR(VLOOKUP(Tabela22[[#This Row],[Produto]],produtos,3,0),"")</f>
        <v/>
      </c>
      <c r="D300" s="109" t="str">
        <f>IFERROR(Tabela22[[#This Row],[preço unitário]]*Tabela22[[#This Row],[Qtd]],"")</f>
        <v/>
      </c>
      <c r="F300" s="102"/>
      <c r="G300" s="102"/>
      <c r="H300" s="108" t="str">
        <f>IFERROR(VLOOKUP(Tabela23[[#This Row],[Produto]],produtos,5,0),"")</f>
        <v/>
      </c>
      <c r="I300" s="109" t="str">
        <f>IFERROR(Tabela23[[#This Row],[preço unitário]]*Tabela23[[#This Row],[Qtd]],"")</f>
        <v/>
      </c>
      <c r="M300" s="92"/>
    </row>
  </sheetData>
  <mergeCells count="7">
    <mergeCell ref="A1:I1"/>
    <mergeCell ref="F4:H4"/>
    <mergeCell ref="A7:D7"/>
    <mergeCell ref="F7:I7"/>
    <mergeCell ref="L2:M2"/>
    <mergeCell ref="I4:J4"/>
    <mergeCell ref="I5:J5"/>
  </mergeCells>
  <conditionalFormatting sqref="I5:J5">
    <cfRule type="cellIs" dxfId="37" priority="1" operator="lessThan">
      <formula>0</formula>
    </cfRule>
  </conditionalFormatting>
  <dataValidations count="1">
    <dataValidation allowBlank="1" showInputMessage="1" showErrorMessage="1" promptTitle="ATENÇÃO:" prompt="Verifique o preço do produto se continua o mesmo de antes, caso não, altere!" sqref="B9:C300" xr:uid="{00000000-0002-0000-0D00-000000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M300"/>
  <sheetViews>
    <sheetView showGridLines="0" tabSelected="1" workbookViewId="0">
      <pane ySplit="8" topLeftCell="A9" activePane="bottomLeft" state="frozen"/>
      <selection activeCell="F22" sqref="F22"/>
      <selection pane="bottomLeft" activeCell="J1" sqref="J1"/>
    </sheetView>
  </sheetViews>
  <sheetFormatPr defaultColWidth="0" defaultRowHeight="14.4" x14ac:dyDescent="0.3"/>
  <cols>
    <col min="1" max="1" width="26" style="88" customWidth="1"/>
    <col min="2" max="2" width="8.33203125" style="88" customWidth="1"/>
    <col min="3" max="3" width="16.109375" style="106" customWidth="1"/>
    <col min="4" max="4" width="12.44140625" style="88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18.6640625" style="88" bestFit="1" customWidth="1"/>
    <col min="9" max="9" width="12.44140625" style="88" customWidth="1"/>
    <col min="10" max="10" width="4.44140625" style="88" customWidth="1"/>
    <col min="11" max="11" width="14.6640625" style="92" hidden="1" customWidth="1"/>
    <col min="12" max="12" width="18.88671875" style="92" hidden="1" customWidth="1"/>
    <col min="13" max="13" width="10.44140625" style="104" hidden="1" customWidth="1"/>
    <col min="14" max="16384" width="9.109375" style="86" hidden="1"/>
  </cols>
  <sheetData>
    <row r="1" spans="1:13" ht="36" customHeight="1" x14ac:dyDescent="0.3">
      <c r="A1" s="215" t="s">
        <v>19</v>
      </c>
      <c r="B1" s="215"/>
      <c r="C1" s="215"/>
      <c r="D1" s="215"/>
      <c r="E1" s="215"/>
      <c r="F1" s="215"/>
      <c r="G1" s="215"/>
      <c r="H1" s="215"/>
      <c r="I1" s="215"/>
      <c r="J1" s="85"/>
      <c r="K1" s="85"/>
      <c r="L1" s="85"/>
      <c r="M1" s="85"/>
    </row>
    <row r="2" spans="1:13" ht="9" customHeight="1" x14ac:dyDescent="0.3">
      <c r="A2" s="87"/>
      <c r="B2" s="87"/>
      <c r="C2" s="105"/>
      <c r="D2" s="87"/>
      <c r="E2" s="87"/>
      <c r="F2" s="87"/>
      <c r="G2" s="87"/>
      <c r="H2" s="87"/>
      <c r="I2" s="87"/>
      <c r="J2" s="87"/>
      <c r="K2" s="87"/>
      <c r="L2" s="243"/>
      <c r="M2" s="243"/>
    </row>
    <row r="3" spans="1:13" ht="9" customHeight="1" x14ac:dyDescent="0.3">
      <c r="K3" s="88"/>
      <c r="L3" s="88"/>
      <c r="M3" s="86"/>
    </row>
    <row r="4" spans="1:13" ht="27.6" x14ac:dyDescent="0.3">
      <c r="A4" s="89"/>
      <c r="B4" s="90" t="s">
        <v>26</v>
      </c>
      <c r="C4" s="91"/>
      <c r="D4" s="90" t="s">
        <v>28</v>
      </c>
      <c r="E4" s="90"/>
      <c r="F4" s="216" t="s">
        <v>10</v>
      </c>
      <c r="G4" s="216"/>
      <c r="H4" s="216"/>
      <c r="I4" s="216" t="s">
        <v>27</v>
      </c>
      <c r="J4" s="216"/>
      <c r="K4" s="90"/>
      <c r="L4" s="90"/>
      <c r="M4" s="90"/>
    </row>
    <row r="5" spans="1:13" x14ac:dyDescent="0.3">
      <c r="A5" s="89"/>
      <c r="B5" s="90">
        <f>SUM(tbl_ent_agos[Qtd])</f>
        <v>3</v>
      </c>
      <c r="C5" s="91"/>
      <c r="D5" s="90">
        <f>SUM(tbl_ent_agos[Total])</f>
        <v>0</v>
      </c>
      <c r="E5" s="90"/>
      <c r="F5" s="90"/>
      <c r="G5" s="90">
        <f>SUM(tbl_ven_agos[Qtd])</f>
        <v>2</v>
      </c>
      <c r="H5" s="91">
        <f>SUM(tbl_ven_agos[total])</f>
        <v>0</v>
      </c>
      <c r="I5" s="219">
        <f>H5-D5</f>
        <v>0</v>
      </c>
      <c r="J5" s="216"/>
      <c r="K5" s="90"/>
      <c r="L5" s="90"/>
      <c r="M5" s="90"/>
    </row>
    <row r="6" spans="1:13" x14ac:dyDescent="0.3">
      <c r="K6" s="88"/>
      <c r="L6" s="88"/>
      <c r="M6" s="86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12"/>
      <c r="M7" s="92"/>
    </row>
    <row r="8" spans="1:13" ht="15" customHeight="1" x14ac:dyDescent="0.3">
      <c r="A8" s="93" t="s">
        <v>3</v>
      </c>
      <c r="B8" s="94" t="s">
        <v>6</v>
      </c>
      <c r="C8" s="107" t="s">
        <v>7</v>
      </c>
      <c r="D8" s="95" t="s">
        <v>4</v>
      </c>
      <c r="F8" s="94" t="s">
        <v>3</v>
      </c>
      <c r="G8" s="96" t="s">
        <v>6</v>
      </c>
      <c r="H8" s="94" t="s">
        <v>7</v>
      </c>
      <c r="I8" s="95" t="s">
        <v>9</v>
      </c>
      <c r="J8" s="86"/>
      <c r="M8" s="92"/>
    </row>
    <row r="9" spans="1:13" x14ac:dyDescent="0.3">
      <c r="A9" s="97" t="s">
        <v>2</v>
      </c>
      <c r="B9" s="98">
        <v>3</v>
      </c>
      <c r="C9" s="99" t="str">
        <f>IFERROR(VLOOKUP(tbl_ent_agos[[#This Row],[Produto]],produtos,3,0),"")</f>
        <v/>
      </c>
      <c r="D9" s="100" t="str">
        <f>IFERROR(tbl_ent_agos[[#This Row],[preço unitário]]*tbl_ent_agos[[#This Row],[Qtd]],"")</f>
        <v/>
      </c>
      <c r="E9" s="86"/>
      <c r="F9" s="101" t="s">
        <v>2</v>
      </c>
      <c r="G9" s="97">
        <v>2</v>
      </c>
      <c r="H9" s="99" t="str">
        <f>IFERROR(VLOOKUP(tbl_ven_agos[[#This Row],[Produto]],produtos,5,0),"")</f>
        <v/>
      </c>
      <c r="I9" s="100" t="str">
        <f>IFERROR(tbl_ven_agos[[#This Row],[preço unitário]]*tbl_ven_agos[[#This Row],[Qtd]],"")</f>
        <v/>
      </c>
      <c r="J9" s="86"/>
      <c r="M9" s="92"/>
    </row>
    <row r="10" spans="1:13" x14ac:dyDescent="0.3">
      <c r="A10" s="97"/>
      <c r="B10" s="98"/>
      <c r="C10" s="99" t="str">
        <f>IFERROR(VLOOKUP(tbl_ent_agos[[#This Row],[Produto]],produtos,3,0),"")</f>
        <v/>
      </c>
      <c r="D10" s="100" t="str">
        <f>IFERROR(tbl_ent_agos[[#This Row],[preço unitário]]*tbl_ent_agos[[#This Row],[Qtd]],"")</f>
        <v/>
      </c>
      <c r="E10" s="86"/>
      <c r="F10" s="97"/>
      <c r="G10" s="97"/>
      <c r="H10" s="99" t="str">
        <f>IFERROR(VLOOKUP(tbl_ven_agos[[#This Row],[Produto]],produtos,5,0),"")</f>
        <v/>
      </c>
      <c r="I10" s="100" t="str">
        <f>IFERROR(tbl_ven_agos[[#This Row],[preço unitário]]*tbl_ven_agos[[#This Row],[Qtd]],"")</f>
        <v/>
      </c>
      <c r="J10" s="86"/>
      <c r="M10" s="92"/>
    </row>
    <row r="11" spans="1:13" x14ac:dyDescent="0.3">
      <c r="A11" s="97"/>
      <c r="B11" s="98"/>
      <c r="C11" s="99" t="str">
        <f>IFERROR(VLOOKUP(tbl_ent_agos[[#This Row],[Produto]],produtos,3,0),"")</f>
        <v/>
      </c>
      <c r="D11" s="100" t="str">
        <f>IFERROR(tbl_ent_agos[[#This Row],[preço unitário]]*tbl_ent_agos[[#This Row],[Qtd]],"")</f>
        <v/>
      </c>
      <c r="E11" s="86"/>
      <c r="F11" s="97"/>
      <c r="G11" s="97"/>
      <c r="H11" s="99" t="str">
        <f>IFERROR(VLOOKUP(tbl_ven_agos[[#This Row],[Produto]],produtos,5,0),"")</f>
        <v/>
      </c>
      <c r="I11" s="100" t="str">
        <f>IFERROR(tbl_ven_agos[[#This Row],[preço unitário]]*tbl_ven_agos[[#This Row],[Qtd]],"")</f>
        <v/>
      </c>
      <c r="J11" s="86"/>
      <c r="M11" s="92"/>
    </row>
    <row r="12" spans="1:13" x14ac:dyDescent="0.3">
      <c r="A12" s="97"/>
      <c r="B12" s="98"/>
      <c r="C12" s="99" t="str">
        <f>IFERROR(VLOOKUP(tbl_ent_agos[[#This Row],[Produto]],produtos,3,0),"")</f>
        <v/>
      </c>
      <c r="D12" s="100" t="str">
        <f>IFERROR(tbl_ent_agos[[#This Row],[preço unitário]]*tbl_ent_agos[[#This Row],[Qtd]],"")</f>
        <v/>
      </c>
      <c r="E12" s="86"/>
      <c r="F12" s="97"/>
      <c r="G12" s="97"/>
      <c r="H12" s="99" t="str">
        <f>IFERROR(VLOOKUP(tbl_ven_agos[[#This Row],[Produto]],produtos,5,0),"")</f>
        <v/>
      </c>
      <c r="I12" s="100" t="str">
        <f>IFERROR(tbl_ven_agos[[#This Row],[preço unitário]]*tbl_ven_agos[[#This Row],[Qtd]],"")</f>
        <v/>
      </c>
      <c r="J12" s="86"/>
      <c r="M12" s="92"/>
    </row>
    <row r="13" spans="1:13" x14ac:dyDescent="0.3">
      <c r="A13" s="97"/>
      <c r="B13" s="98"/>
      <c r="C13" s="99" t="str">
        <f>IFERROR(VLOOKUP(tbl_ent_agos[[#This Row],[Produto]],produtos,3,0),"")</f>
        <v/>
      </c>
      <c r="D13" s="100" t="str">
        <f>IFERROR(tbl_ent_agos[[#This Row],[preço unitário]]*tbl_ent_agos[[#This Row],[Qtd]],"")</f>
        <v/>
      </c>
      <c r="E13" s="86"/>
      <c r="F13" s="97"/>
      <c r="G13" s="97"/>
      <c r="H13" s="99" t="str">
        <f>IFERROR(VLOOKUP(tbl_ven_agos[[#This Row],[Produto]],produtos,5,0),"")</f>
        <v/>
      </c>
      <c r="I13" s="100" t="str">
        <f>IFERROR(tbl_ven_agos[[#This Row],[preço unitário]]*tbl_ven_agos[[#This Row],[Qtd]],"")</f>
        <v/>
      </c>
      <c r="J13" s="86"/>
      <c r="M13" s="92"/>
    </row>
    <row r="14" spans="1:13" x14ac:dyDescent="0.3">
      <c r="A14" s="97"/>
      <c r="B14" s="98"/>
      <c r="C14" s="99" t="str">
        <f>IFERROR(VLOOKUP(tbl_ent_agos[[#This Row],[Produto]],produtos,3,0),"")</f>
        <v/>
      </c>
      <c r="D14" s="100" t="str">
        <f>IFERROR(tbl_ent_agos[[#This Row],[preço unitário]]*tbl_ent_agos[[#This Row],[Qtd]],"")</f>
        <v/>
      </c>
      <c r="E14" s="86"/>
      <c r="F14" s="97"/>
      <c r="G14" s="97"/>
      <c r="H14" s="99" t="str">
        <f>IFERROR(VLOOKUP(tbl_ven_agos[[#This Row],[Produto]],produtos,5,0),"")</f>
        <v/>
      </c>
      <c r="I14" s="100" t="str">
        <f>IFERROR(tbl_ven_agos[[#This Row],[preço unitário]]*tbl_ven_agos[[#This Row],[Qtd]],"")</f>
        <v/>
      </c>
      <c r="J14" s="86"/>
      <c r="M14" s="92"/>
    </row>
    <row r="15" spans="1:13" x14ac:dyDescent="0.3">
      <c r="A15" s="97"/>
      <c r="B15" s="98"/>
      <c r="C15" s="99" t="str">
        <f>IFERROR(VLOOKUP(tbl_ent_agos[[#This Row],[Produto]],produtos,3,0),"")</f>
        <v/>
      </c>
      <c r="D15" s="100" t="str">
        <f>IFERROR(tbl_ent_agos[[#This Row],[preço unitário]]*tbl_ent_agos[[#This Row],[Qtd]],"")</f>
        <v/>
      </c>
      <c r="E15" s="86"/>
      <c r="F15" s="97"/>
      <c r="G15" s="97"/>
      <c r="H15" s="99" t="str">
        <f>IFERROR(VLOOKUP(tbl_ven_agos[[#This Row],[Produto]],produtos,5,0),"")</f>
        <v/>
      </c>
      <c r="I15" s="100" t="str">
        <f>IFERROR(tbl_ven_agos[[#This Row],[preço unitário]]*tbl_ven_agos[[#This Row],[Qtd]],"")</f>
        <v/>
      </c>
      <c r="J15" s="86"/>
      <c r="M15" s="92"/>
    </row>
    <row r="16" spans="1:13" x14ac:dyDescent="0.3">
      <c r="A16" s="97"/>
      <c r="B16" s="98"/>
      <c r="C16" s="99" t="str">
        <f>IFERROR(VLOOKUP(tbl_ent_agos[[#This Row],[Produto]],produtos,3,0),"")</f>
        <v/>
      </c>
      <c r="D16" s="100" t="str">
        <f>IFERROR(tbl_ent_agos[[#This Row],[preço unitário]]*tbl_ent_agos[[#This Row],[Qtd]],"")</f>
        <v/>
      </c>
      <c r="E16" s="86"/>
      <c r="F16" s="97"/>
      <c r="G16" s="97"/>
      <c r="H16" s="99" t="str">
        <f>IFERROR(VLOOKUP(tbl_ven_agos[[#This Row],[Produto]],produtos,5,0),"")</f>
        <v/>
      </c>
      <c r="I16" s="100" t="str">
        <f>IFERROR(tbl_ven_agos[[#This Row],[preço unitário]]*tbl_ven_agos[[#This Row],[Qtd]],"")</f>
        <v/>
      </c>
      <c r="J16" s="86"/>
      <c r="M16" s="92"/>
    </row>
    <row r="17" spans="1:13" x14ac:dyDescent="0.3">
      <c r="A17" s="97"/>
      <c r="B17" s="98"/>
      <c r="C17" s="99" t="str">
        <f>IFERROR(VLOOKUP(tbl_ent_agos[[#This Row],[Produto]],produtos,3,0),"")</f>
        <v/>
      </c>
      <c r="D17" s="100" t="str">
        <f>IFERROR(tbl_ent_agos[[#This Row],[preço unitário]]*tbl_ent_agos[[#This Row],[Qtd]],"")</f>
        <v/>
      </c>
      <c r="E17" s="86"/>
      <c r="F17" s="97"/>
      <c r="G17" s="97"/>
      <c r="H17" s="99" t="str">
        <f>IFERROR(VLOOKUP(tbl_ven_agos[[#This Row],[Produto]],produtos,5,0),"")</f>
        <v/>
      </c>
      <c r="I17" s="100" t="str">
        <f>IFERROR(tbl_ven_agos[[#This Row],[preço unitário]]*tbl_ven_agos[[#This Row],[Qtd]],"")</f>
        <v/>
      </c>
      <c r="J17" s="86"/>
      <c r="M17" s="92"/>
    </row>
    <row r="18" spans="1:13" x14ac:dyDescent="0.3">
      <c r="A18" s="97"/>
      <c r="B18" s="98"/>
      <c r="C18" s="99" t="str">
        <f>IFERROR(VLOOKUP(tbl_ent_agos[[#This Row],[Produto]],produtos,3,0),"")</f>
        <v/>
      </c>
      <c r="D18" s="100" t="str">
        <f>IFERROR(tbl_ent_agos[[#This Row],[preço unitário]]*tbl_ent_agos[[#This Row],[Qtd]],"")</f>
        <v/>
      </c>
      <c r="E18" s="86"/>
      <c r="F18" s="97"/>
      <c r="G18" s="97"/>
      <c r="H18" s="99" t="str">
        <f>IFERROR(VLOOKUP(tbl_ven_agos[[#This Row],[Produto]],produtos,5,0),"")</f>
        <v/>
      </c>
      <c r="I18" s="100" t="str">
        <f>IFERROR(tbl_ven_agos[[#This Row],[preço unitário]]*tbl_ven_agos[[#This Row],[Qtd]],"")</f>
        <v/>
      </c>
      <c r="J18" s="86"/>
      <c r="M18" s="92"/>
    </row>
    <row r="19" spans="1:13" x14ac:dyDescent="0.3">
      <c r="A19" s="97"/>
      <c r="B19" s="98"/>
      <c r="C19" s="99" t="str">
        <f>IFERROR(VLOOKUP(tbl_ent_agos[[#This Row],[Produto]],produtos,3,0),"")</f>
        <v/>
      </c>
      <c r="D19" s="100" t="str">
        <f>IFERROR(tbl_ent_agos[[#This Row],[preço unitário]]*tbl_ent_agos[[#This Row],[Qtd]],"")</f>
        <v/>
      </c>
      <c r="E19" s="86"/>
      <c r="F19" s="97"/>
      <c r="G19" s="97"/>
      <c r="H19" s="99" t="str">
        <f>IFERROR(VLOOKUP(tbl_ven_agos[[#This Row],[Produto]],produtos,5,0),"")</f>
        <v/>
      </c>
      <c r="I19" s="100" t="str">
        <f>IFERROR(tbl_ven_agos[[#This Row],[preço unitário]]*tbl_ven_agos[[#This Row],[Qtd]],"")</f>
        <v/>
      </c>
      <c r="J19" s="86"/>
      <c r="M19" s="92"/>
    </row>
    <row r="20" spans="1:13" x14ac:dyDescent="0.3">
      <c r="A20" s="97"/>
      <c r="B20" s="98"/>
      <c r="C20" s="99" t="str">
        <f>IFERROR(VLOOKUP(tbl_ent_agos[[#This Row],[Produto]],produtos,3,0),"")</f>
        <v/>
      </c>
      <c r="D20" s="100" t="str">
        <f>IFERROR(tbl_ent_agos[[#This Row],[preço unitário]]*tbl_ent_agos[[#This Row],[Qtd]],"")</f>
        <v/>
      </c>
      <c r="E20" s="86"/>
      <c r="F20" s="97"/>
      <c r="G20" s="97"/>
      <c r="H20" s="99" t="str">
        <f>IFERROR(VLOOKUP(tbl_ven_agos[[#This Row],[Produto]],produtos,5,0),"")</f>
        <v/>
      </c>
      <c r="I20" s="100" t="str">
        <f>IFERROR(tbl_ven_agos[[#This Row],[preço unitário]]*tbl_ven_agos[[#This Row],[Qtd]],"")</f>
        <v/>
      </c>
      <c r="J20" s="86"/>
      <c r="M20" s="92"/>
    </row>
    <row r="21" spans="1:13" x14ac:dyDescent="0.3">
      <c r="A21" s="97"/>
      <c r="B21" s="98"/>
      <c r="C21" s="99" t="str">
        <f>IFERROR(VLOOKUP(tbl_ent_agos[[#This Row],[Produto]],produtos,3,0),"")</f>
        <v/>
      </c>
      <c r="D21" s="100" t="str">
        <f>IFERROR(tbl_ent_agos[[#This Row],[preço unitário]]*tbl_ent_agos[[#This Row],[Qtd]],"")</f>
        <v/>
      </c>
      <c r="E21" s="86"/>
      <c r="F21" s="97"/>
      <c r="G21" s="97"/>
      <c r="H21" s="99" t="str">
        <f>IFERROR(VLOOKUP(tbl_ven_agos[[#This Row],[Produto]],produtos,5,0),"")</f>
        <v/>
      </c>
      <c r="I21" s="100" t="str">
        <f>IFERROR(tbl_ven_agos[[#This Row],[preço unitário]]*tbl_ven_agos[[#This Row],[Qtd]],"")</f>
        <v/>
      </c>
      <c r="J21" s="86"/>
      <c r="M21" s="92"/>
    </row>
    <row r="22" spans="1:13" x14ac:dyDescent="0.3">
      <c r="A22" s="97"/>
      <c r="B22" s="98"/>
      <c r="C22" s="99" t="str">
        <f>IFERROR(VLOOKUP(tbl_ent_agos[[#This Row],[Produto]],produtos,3,0),"")</f>
        <v/>
      </c>
      <c r="D22" s="100" t="str">
        <f>IFERROR(tbl_ent_agos[[#This Row],[preço unitário]]*tbl_ent_agos[[#This Row],[Qtd]],"")</f>
        <v/>
      </c>
      <c r="E22" s="86"/>
      <c r="F22" s="97"/>
      <c r="G22" s="97"/>
      <c r="H22" s="99" t="str">
        <f>IFERROR(VLOOKUP(tbl_ven_agos[[#This Row],[Produto]],produtos,5,0),"")</f>
        <v/>
      </c>
      <c r="I22" s="100" t="str">
        <f>IFERROR(tbl_ven_agos[[#This Row],[preço unitário]]*tbl_ven_agos[[#This Row],[Qtd]],"")</f>
        <v/>
      </c>
      <c r="J22" s="86"/>
      <c r="M22" s="92"/>
    </row>
    <row r="23" spans="1:13" x14ac:dyDescent="0.3">
      <c r="A23" s="97"/>
      <c r="B23" s="98"/>
      <c r="C23" s="99" t="str">
        <f>IFERROR(VLOOKUP(tbl_ent_agos[[#This Row],[Produto]],produtos,3,0),"")</f>
        <v/>
      </c>
      <c r="D23" s="100" t="str">
        <f>IFERROR(tbl_ent_agos[[#This Row],[preço unitário]]*tbl_ent_agos[[#This Row],[Qtd]],"")</f>
        <v/>
      </c>
      <c r="E23" s="86"/>
      <c r="F23" s="97"/>
      <c r="G23" s="97"/>
      <c r="H23" s="99" t="str">
        <f>IFERROR(VLOOKUP(tbl_ven_agos[[#This Row],[Produto]],produtos,5,0),"")</f>
        <v/>
      </c>
      <c r="I23" s="100" t="str">
        <f>IFERROR(tbl_ven_agos[[#This Row],[preço unitário]]*tbl_ven_agos[[#This Row],[Qtd]],"")</f>
        <v/>
      </c>
      <c r="J23" s="86"/>
      <c r="M23" s="92"/>
    </row>
    <row r="24" spans="1:13" x14ac:dyDescent="0.3">
      <c r="A24" s="97"/>
      <c r="B24" s="98"/>
      <c r="C24" s="99" t="str">
        <f>IFERROR(VLOOKUP(tbl_ent_agos[[#This Row],[Produto]],produtos,3,0),"")</f>
        <v/>
      </c>
      <c r="D24" s="100" t="str">
        <f>IFERROR(tbl_ent_agos[[#This Row],[preço unitário]]*tbl_ent_agos[[#This Row],[Qtd]],"")</f>
        <v/>
      </c>
      <c r="E24" s="86"/>
      <c r="F24" s="97"/>
      <c r="G24" s="97"/>
      <c r="H24" s="99" t="str">
        <f>IFERROR(VLOOKUP(tbl_ven_agos[[#This Row],[Produto]],produtos,5,0),"")</f>
        <v/>
      </c>
      <c r="I24" s="100" t="str">
        <f>IFERROR(tbl_ven_agos[[#This Row],[preço unitário]]*tbl_ven_agos[[#This Row],[Qtd]],"")</f>
        <v/>
      </c>
      <c r="J24" s="86"/>
      <c r="M24" s="92"/>
    </row>
    <row r="25" spans="1:13" x14ac:dyDescent="0.3">
      <c r="A25" s="97"/>
      <c r="B25" s="98"/>
      <c r="C25" s="99" t="str">
        <f>IFERROR(VLOOKUP(tbl_ent_agos[[#This Row],[Produto]],produtos,3,0),"")</f>
        <v/>
      </c>
      <c r="D25" s="100" t="str">
        <f>IFERROR(tbl_ent_agos[[#This Row],[preço unitário]]*tbl_ent_agos[[#This Row],[Qtd]],"")</f>
        <v/>
      </c>
      <c r="E25" s="86"/>
      <c r="F25" s="97"/>
      <c r="G25" s="97"/>
      <c r="H25" s="99" t="str">
        <f>IFERROR(VLOOKUP(tbl_ven_agos[[#This Row],[Produto]],produtos,5,0),"")</f>
        <v/>
      </c>
      <c r="I25" s="100" t="str">
        <f>IFERROR(tbl_ven_agos[[#This Row],[preço unitário]]*tbl_ven_agos[[#This Row],[Qtd]],"")</f>
        <v/>
      </c>
      <c r="J25" s="86"/>
      <c r="M25" s="92"/>
    </row>
    <row r="26" spans="1:13" x14ac:dyDescent="0.3">
      <c r="A26" s="97"/>
      <c r="B26" s="98"/>
      <c r="C26" s="99" t="str">
        <f>IFERROR(VLOOKUP(tbl_ent_agos[[#This Row],[Produto]],produtos,3,0),"")</f>
        <v/>
      </c>
      <c r="D26" s="100" t="str">
        <f>IFERROR(tbl_ent_agos[[#This Row],[preço unitário]]*tbl_ent_agos[[#This Row],[Qtd]],"")</f>
        <v/>
      </c>
      <c r="E26" s="86"/>
      <c r="F26" s="97"/>
      <c r="G26" s="97"/>
      <c r="H26" s="99" t="str">
        <f>IFERROR(VLOOKUP(tbl_ven_agos[[#This Row],[Produto]],produtos,5,0),"")</f>
        <v/>
      </c>
      <c r="I26" s="100" t="str">
        <f>IFERROR(tbl_ven_agos[[#This Row],[preço unitário]]*tbl_ven_agos[[#This Row],[Qtd]],"")</f>
        <v/>
      </c>
      <c r="J26" s="86"/>
      <c r="M26" s="92"/>
    </row>
    <row r="27" spans="1:13" x14ac:dyDescent="0.3">
      <c r="A27" s="97"/>
      <c r="B27" s="98"/>
      <c r="C27" s="99" t="str">
        <f>IFERROR(VLOOKUP(tbl_ent_agos[[#This Row],[Produto]],produtos,3,0),"")</f>
        <v/>
      </c>
      <c r="D27" s="100" t="str">
        <f>IFERROR(tbl_ent_agos[[#This Row],[preço unitário]]*tbl_ent_agos[[#This Row],[Qtd]],"")</f>
        <v/>
      </c>
      <c r="E27" s="86"/>
      <c r="F27" s="97"/>
      <c r="G27" s="97"/>
      <c r="H27" s="99" t="str">
        <f>IFERROR(VLOOKUP(tbl_ven_agos[[#This Row],[Produto]],produtos,5,0),"")</f>
        <v/>
      </c>
      <c r="I27" s="100" t="str">
        <f>IFERROR(tbl_ven_agos[[#This Row],[preço unitário]]*tbl_ven_agos[[#This Row],[Qtd]],"")</f>
        <v/>
      </c>
      <c r="J27" s="86"/>
      <c r="M27" s="92"/>
    </row>
    <row r="28" spans="1:13" x14ac:dyDescent="0.3">
      <c r="A28" s="97"/>
      <c r="B28" s="98"/>
      <c r="C28" s="99" t="str">
        <f>IFERROR(VLOOKUP(tbl_ent_agos[[#This Row],[Produto]],produtos,3,0),"")</f>
        <v/>
      </c>
      <c r="D28" s="100" t="str">
        <f>IFERROR(tbl_ent_agos[[#This Row],[preço unitário]]*tbl_ent_agos[[#This Row],[Qtd]],"")</f>
        <v/>
      </c>
      <c r="E28" s="86"/>
      <c r="F28" s="97"/>
      <c r="G28" s="97"/>
      <c r="H28" s="99" t="str">
        <f>IFERROR(VLOOKUP(tbl_ven_agos[[#This Row],[Produto]],produtos,5,0),"")</f>
        <v/>
      </c>
      <c r="I28" s="100" t="str">
        <f>IFERROR(tbl_ven_agos[[#This Row],[preço unitário]]*tbl_ven_agos[[#This Row],[Qtd]],"")</f>
        <v/>
      </c>
      <c r="J28" s="86"/>
      <c r="M28" s="92"/>
    </row>
    <row r="29" spans="1:13" x14ac:dyDescent="0.3">
      <c r="A29" s="97"/>
      <c r="B29" s="98"/>
      <c r="C29" s="99" t="str">
        <f>IFERROR(VLOOKUP(tbl_ent_agos[[#This Row],[Produto]],produtos,3,0),"")</f>
        <v/>
      </c>
      <c r="D29" s="100" t="str">
        <f>IFERROR(tbl_ent_agos[[#This Row],[preço unitário]]*tbl_ent_agos[[#This Row],[Qtd]],"")</f>
        <v/>
      </c>
      <c r="E29" s="86"/>
      <c r="F29" s="97"/>
      <c r="G29" s="97"/>
      <c r="H29" s="99" t="str">
        <f>IFERROR(VLOOKUP(tbl_ven_agos[[#This Row],[Produto]],produtos,5,0),"")</f>
        <v/>
      </c>
      <c r="I29" s="100" t="str">
        <f>IFERROR(tbl_ven_agos[[#This Row],[preço unitário]]*tbl_ven_agos[[#This Row],[Qtd]],"")</f>
        <v/>
      </c>
      <c r="J29" s="86"/>
      <c r="M29" s="92"/>
    </row>
    <row r="30" spans="1:13" x14ac:dyDescent="0.3">
      <c r="A30" s="97"/>
      <c r="B30" s="98"/>
      <c r="C30" s="99" t="str">
        <f>IFERROR(VLOOKUP(tbl_ent_agos[[#This Row],[Produto]],produtos,3,0),"")</f>
        <v/>
      </c>
      <c r="D30" s="100" t="str">
        <f>IFERROR(tbl_ent_agos[[#This Row],[preço unitário]]*tbl_ent_agos[[#This Row],[Qtd]],"")</f>
        <v/>
      </c>
      <c r="E30" s="86"/>
      <c r="F30" s="97"/>
      <c r="G30" s="97"/>
      <c r="H30" s="99" t="str">
        <f>IFERROR(VLOOKUP(tbl_ven_agos[[#This Row],[Produto]],produtos,5,0),"")</f>
        <v/>
      </c>
      <c r="I30" s="100" t="str">
        <f>IFERROR(tbl_ven_agos[[#This Row],[preço unitário]]*tbl_ven_agos[[#This Row],[Qtd]],"")</f>
        <v/>
      </c>
      <c r="J30" s="86"/>
      <c r="M30" s="92"/>
    </row>
    <row r="31" spans="1:13" x14ac:dyDescent="0.3">
      <c r="A31" s="97"/>
      <c r="B31" s="98"/>
      <c r="C31" s="99" t="str">
        <f>IFERROR(VLOOKUP(tbl_ent_agos[[#This Row],[Produto]],produtos,3,0),"")</f>
        <v/>
      </c>
      <c r="D31" s="100" t="str">
        <f>IFERROR(tbl_ent_agos[[#This Row],[preço unitário]]*tbl_ent_agos[[#This Row],[Qtd]],"")</f>
        <v/>
      </c>
      <c r="E31" s="86"/>
      <c r="F31" s="97"/>
      <c r="G31" s="97"/>
      <c r="H31" s="99" t="str">
        <f>IFERROR(VLOOKUP(tbl_ven_agos[[#This Row],[Produto]],produtos,5,0),"")</f>
        <v/>
      </c>
      <c r="I31" s="100" t="str">
        <f>IFERROR(tbl_ven_agos[[#This Row],[preço unitário]]*tbl_ven_agos[[#This Row],[Qtd]],"")</f>
        <v/>
      </c>
      <c r="J31" s="86"/>
      <c r="M31" s="92"/>
    </row>
    <row r="32" spans="1:13" x14ac:dyDescent="0.3">
      <c r="A32" s="97"/>
      <c r="B32" s="98"/>
      <c r="C32" s="99" t="str">
        <f>IFERROR(VLOOKUP(tbl_ent_agos[[#This Row],[Produto]],produtos,3,0),"")</f>
        <v/>
      </c>
      <c r="D32" s="100" t="str">
        <f>IFERROR(tbl_ent_agos[[#This Row],[preço unitário]]*tbl_ent_agos[[#This Row],[Qtd]],"")</f>
        <v/>
      </c>
      <c r="E32" s="86"/>
      <c r="F32" s="97"/>
      <c r="G32" s="97"/>
      <c r="H32" s="99" t="str">
        <f>IFERROR(VLOOKUP(tbl_ven_agos[[#This Row],[Produto]],produtos,5,0),"")</f>
        <v/>
      </c>
      <c r="I32" s="100" t="str">
        <f>IFERROR(tbl_ven_agos[[#This Row],[preço unitário]]*tbl_ven_agos[[#This Row],[Qtd]],"")</f>
        <v/>
      </c>
      <c r="J32" s="86"/>
      <c r="M32" s="92"/>
    </row>
    <row r="33" spans="1:13" x14ac:dyDescent="0.3">
      <c r="A33" s="97"/>
      <c r="B33" s="98"/>
      <c r="C33" s="99" t="str">
        <f>IFERROR(VLOOKUP(tbl_ent_agos[[#This Row],[Produto]],produtos,3,0),"")</f>
        <v/>
      </c>
      <c r="D33" s="100" t="str">
        <f>IFERROR(tbl_ent_agos[[#This Row],[preço unitário]]*tbl_ent_agos[[#This Row],[Qtd]],"")</f>
        <v/>
      </c>
      <c r="E33" s="86"/>
      <c r="F33" s="97"/>
      <c r="G33" s="97"/>
      <c r="H33" s="99" t="str">
        <f>IFERROR(VLOOKUP(tbl_ven_agos[[#This Row],[Produto]],produtos,5,0),"")</f>
        <v/>
      </c>
      <c r="I33" s="100" t="str">
        <f>IFERROR(tbl_ven_agos[[#This Row],[preço unitário]]*tbl_ven_agos[[#This Row],[Qtd]],"")</f>
        <v/>
      </c>
      <c r="J33" s="86"/>
      <c r="M33" s="92"/>
    </row>
    <row r="34" spans="1:13" x14ac:dyDescent="0.3">
      <c r="A34" s="97"/>
      <c r="B34" s="98"/>
      <c r="C34" s="99" t="str">
        <f>IFERROR(VLOOKUP(tbl_ent_agos[[#This Row],[Produto]],produtos,3,0),"")</f>
        <v/>
      </c>
      <c r="D34" s="100" t="str">
        <f>IFERROR(tbl_ent_agos[[#This Row],[preço unitário]]*tbl_ent_agos[[#This Row],[Qtd]],"")</f>
        <v/>
      </c>
      <c r="E34" s="86"/>
      <c r="F34" s="97"/>
      <c r="G34" s="97"/>
      <c r="H34" s="99" t="str">
        <f>IFERROR(VLOOKUP(tbl_ven_agos[[#This Row],[Produto]],produtos,5,0),"")</f>
        <v/>
      </c>
      <c r="I34" s="100" t="str">
        <f>IFERROR(tbl_ven_agos[[#This Row],[preço unitário]]*tbl_ven_agos[[#This Row],[Qtd]],"")</f>
        <v/>
      </c>
      <c r="J34" s="86"/>
      <c r="M34" s="92"/>
    </row>
    <row r="35" spans="1:13" x14ac:dyDescent="0.3">
      <c r="A35" s="97"/>
      <c r="B35" s="98"/>
      <c r="C35" s="99" t="str">
        <f>IFERROR(VLOOKUP(tbl_ent_agos[[#This Row],[Produto]],produtos,3,0),"")</f>
        <v/>
      </c>
      <c r="D35" s="100" t="str">
        <f>IFERROR(tbl_ent_agos[[#This Row],[preço unitário]]*tbl_ent_agos[[#This Row],[Qtd]],"")</f>
        <v/>
      </c>
      <c r="E35" s="86"/>
      <c r="F35" s="97"/>
      <c r="G35" s="97"/>
      <c r="H35" s="99" t="str">
        <f>IFERROR(VLOOKUP(tbl_ven_agos[[#This Row],[Produto]],produtos,5,0),"")</f>
        <v/>
      </c>
      <c r="I35" s="100" t="str">
        <f>IFERROR(tbl_ven_agos[[#This Row],[preço unitário]]*tbl_ven_agos[[#This Row],[Qtd]],"")</f>
        <v/>
      </c>
      <c r="J35" s="86"/>
      <c r="M35" s="92"/>
    </row>
    <row r="36" spans="1:13" x14ac:dyDescent="0.3">
      <c r="A36" s="97"/>
      <c r="B36" s="98"/>
      <c r="C36" s="99" t="str">
        <f>IFERROR(VLOOKUP(tbl_ent_agos[[#This Row],[Produto]],produtos,3,0),"")</f>
        <v/>
      </c>
      <c r="D36" s="100" t="str">
        <f>IFERROR(tbl_ent_agos[[#This Row],[preço unitário]]*tbl_ent_agos[[#This Row],[Qtd]],"")</f>
        <v/>
      </c>
      <c r="E36" s="86"/>
      <c r="F36" s="97"/>
      <c r="G36" s="97"/>
      <c r="H36" s="99" t="str">
        <f>IFERROR(VLOOKUP(tbl_ven_agos[[#This Row],[Produto]],produtos,5,0),"")</f>
        <v/>
      </c>
      <c r="I36" s="100" t="str">
        <f>IFERROR(tbl_ven_agos[[#This Row],[preço unitário]]*tbl_ven_agos[[#This Row],[Qtd]],"")</f>
        <v/>
      </c>
      <c r="J36" s="86"/>
      <c r="M36" s="92"/>
    </row>
    <row r="37" spans="1:13" x14ac:dyDescent="0.3">
      <c r="A37" s="97"/>
      <c r="B37" s="98"/>
      <c r="C37" s="99" t="str">
        <f>IFERROR(VLOOKUP(tbl_ent_agos[[#This Row],[Produto]],produtos,3,0),"")</f>
        <v/>
      </c>
      <c r="D37" s="100" t="str">
        <f>IFERROR(tbl_ent_agos[[#This Row],[preço unitário]]*tbl_ent_agos[[#This Row],[Qtd]],"")</f>
        <v/>
      </c>
      <c r="E37" s="86"/>
      <c r="F37" s="97"/>
      <c r="G37" s="97"/>
      <c r="H37" s="99" t="str">
        <f>IFERROR(VLOOKUP(tbl_ven_agos[[#This Row],[Produto]],produtos,5,0),"")</f>
        <v/>
      </c>
      <c r="I37" s="100" t="str">
        <f>IFERROR(tbl_ven_agos[[#This Row],[preço unitário]]*tbl_ven_agos[[#This Row],[Qtd]],"")</f>
        <v/>
      </c>
      <c r="J37" s="86"/>
      <c r="M37" s="92"/>
    </row>
    <row r="38" spans="1:13" x14ac:dyDescent="0.3">
      <c r="A38" s="97"/>
      <c r="B38" s="98"/>
      <c r="C38" s="99" t="str">
        <f>IFERROR(VLOOKUP(tbl_ent_agos[[#This Row],[Produto]],produtos,3,0),"")</f>
        <v/>
      </c>
      <c r="D38" s="100" t="str">
        <f>IFERROR(tbl_ent_agos[[#This Row],[preço unitário]]*tbl_ent_agos[[#This Row],[Qtd]],"")</f>
        <v/>
      </c>
      <c r="E38" s="86"/>
      <c r="F38" s="97"/>
      <c r="G38" s="97"/>
      <c r="H38" s="99" t="str">
        <f>IFERROR(VLOOKUP(tbl_ven_agos[[#This Row],[Produto]],produtos,5,0),"")</f>
        <v/>
      </c>
      <c r="I38" s="100" t="str">
        <f>IFERROR(tbl_ven_agos[[#This Row],[preço unitário]]*tbl_ven_agos[[#This Row],[Qtd]],"")</f>
        <v/>
      </c>
      <c r="J38" s="86"/>
      <c r="M38" s="92"/>
    </row>
    <row r="39" spans="1:13" x14ac:dyDescent="0.3">
      <c r="A39" s="97"/>
      <c r="B39" s="98"/>
      <c r="C39" s="99" t="str">
        <f>IFERROR(VLOOKUP(tbl_ent_agos[[#This Row],[Produto]],produtos,3,0),"")</f>
        <v/>
      </c>
      <c r="D39" s="100" t="str">
        <f>IFERROR(tbl_ent_agos[[#This Row],[preço unitário]]*tbl_ent_agos[[#This Row],[Qtd]],"")</f>
        <v/>
      </c>
      <c r="E39" s="86"/>
      <c r="F39" s="97"/>
      <c r="G39" s="97"/>
      <c r="H39" s="99" t="str">
        <f>IFERROR(VLOOKUP(tbl_ven_agos[[#This Row],[Produto]],produtos,5,0),"")</f>
        <v/>
      </c>
      <c r="I39" s="100" t="str">
        <f>IFERROR(tbl_ven_agos[[#This Row],[preço unitário]]*tbl_ven_agos[[#This Row],[Qtd]],"")</f>
        <v/>
      </c>
      <c r="J39" s="86"/>
      <c r="M39" s="92"/>
    </row>
    <row r="40" spans="1:13" x14ac:dyDescent="0.3">
      <c r="A40" s="97"/>
      <c r="B40" s="98"/>
      <c r="C40" s="99" t="str">
        <f>IFERROR(VLOOKUP(tbl_ent_agos[[#This Row],[Produto]],produtos,3,0),"")</f>
        <v/>
      </c>
      <c r="D40" s="100" t="str">
        <f>IFERROR(tbl_ent_agos[[#This Row],[preço unitário]]*tbl_ent_agos[[#This Row],[Qtd]],"")</f>
        <v/>
      </c>
      <c r="F40" s="97"/>
      <c r="G40" s="97"/>
      <c r="H40" s="99" t="str">
        <f>IFERROR(VLOOKUP(tbl_ven_agos[[#This Row],[Produto]],produtos,5,0),"")</f>
        <v/>
      </c>
      <c r="I40" s="100" t="str">
        <f>IFERROR(tbl_ven_agos[[#This Row],[preço unitário]]*tbl_ven_agos[[#This Row],[Qtd]],"")</f>
        <v/>
      </c>
      <c r="M40" s="92"/>
    </row>
    <row r="41" spans="1:13" x14ac:dyDescent="0.3">
      <c r="A41" s="97"/>
      <c r="B41" s="98"/>
      <c r="C41" s="99" t="str">
        <f>IFERROR(VLOOKUP(tbl_ent_agos[[#This Row],[Produto]],produtos,3,0),"")</f>
        <v/>
      </c>
      <c r="D41" s="100" t="str">
        <f>IFERROR(tbl_ent_agos[[#This Row],[preço unitário]]*tbl_ent_agos[[#This Row],[Qtd]],"")</f>
        <v/>
      </c>
      <c r="F41" s="97"/>
      <c r="G41" s="97"/>
      <c r="H41" s="99" t="str">
        <f>IFERROR(VLOOKUP(tbl_ven_agos[[#This Row],[Produto]],produtos,5,0),"")</f>
        <v/>
      </c>
      <c r="I41" s="100" t="str">
        <f>IFERROR(tbl_ven_agos[[#This Row],[preço unitário]]*tbl_ven_agos[[#This Row],[Qtd]],"")</f>
        <v/>
      </c>
      <c r="M41" s="92"/>
    </row>
    <row r="42" spans="1:13" x14ac:dyDescent="0.3">
      <c r="A42" s="97"/>
      <c r="B42" s="98"/>
      <c r="C42" s="99" t="str">
        <f>IFERROR(VLOOKUP(tbl_ent_agos[[#This Row],[Produto]],produtos,3,0),"")</f>
        <v/>
      </c>
      <c r="D42" s="100" t="str">
        <f>IFERROR(tbl_ent_agos[[#This Row],[preço unitário]]*tbl_ent_agos[[#This Row],[Qtd]],"")</f>
        <v/>
      </c>
      <c r="F42" s="97"/>
      <c r="G42" s="97"/>
      <c r="H42" s="99" t="str">
        <f>IFERROR(VLOOKUP(tbl_ven_agos[[#This Row],[Produto]],produtos,5,0),"")</f>
        <v/>
      </c>
      <c r="I42" s="100" t="str">
        <f>IFERROR(tbl_ven_agos[[#This Row],[preço unitário]]*tbl_ven_agos[[#This Row],[Qtd]],"")</f>
        <v/>
      </c>
      <c r="M42" s="92"/>
    </row>
    <row r="43" spans="1:13" x14ac:dyDescent="0.3">
      <c r="A43" s="97"/>
      <c r="B43" s="98"/>
      <c r="C43" s="99" t="str">
        <f>IFERROR(VLOOKUP(tbl_ent_agos[[#This Row],[Produto]],produtos,3,0),"")</f>
        <v/>
      </c>
      <c r="D43" s="100" t="str">
        <f>IFERROR(tbl_ent_agos[[#This Row],[preço unitário]]*tbl_ent_agos[[#This Row],[Qtd]],"")</f>
        <v/>
      </c>
      <c r="F43" s="97"/>
      <c r="G43" s="97"/>
      <c r="H43" s="99" t="str">
        <f>IFERROR(VLOOKUP(tbl_ven_agos[[#This Row],[Produto]],produtos,5,0),"")</f>
        <v/>
      </c>
      <c r="I43" s="100" t="str">
        <f>IFERROR(tbl_ven_agos[[#This Row],[preço unitário]]*tbl_ven_agos[[#This Row],[Qtd]],"")</f>
        <v/>
      </c>
      <c r="M43" s="92"/>
    </row>
    <row r="44" spans="1:13" x14ac:dyDescent="0.3">
      <c r="A44" s="97"/>
      <c r="B44" s="98"/>
      <c r="C44" s="99" t="str">
        <f>IFERROR(VLOOKUP(tbl_ent_agos[[#This Row],[Produto]],produtos,3,0),"")</f>
        <v/>
      </c>
      <c r="D44" s="100" t="str">
        <f>IFERROR(tbl_ent_agos[[#This Row],[preço unitário]]*tbl_ent_agos[[#This Row],[Qtd]],"")</f>
        <v/>
      </c>
      <c r="F44" s="97"/>
      <c r="G44" s="97"/>
      <c r="H44" s="99" t="str">
        <f>IFERROR(VLOOKUP(tbl_ven_agos[[#This Row],[Produto]],produtos,5,0),"")</f>
        <v/>
      </c>
      <c r="I44" s="100" t="str">
        <f>IFERROR(tbl_ven_agos[[#This Row],[preço unitário]]*tbl_ven_agos[[#This Row],[Qtd]],"")</f>
        <v/>
      </c>
      <c r="M44" s="92"/>
    </row>
    <row r="45" spans="1:13" x14ac:dyDescent="0.3">
      <c r="A45" s="97"/>
      <c r="B45" s="98"/>
      <c r="C45" s="99" t="str">
        <f>IFERROR(VLOOKUP(tbl_ent_agos[[#This Row],[Produto]],produtos,3,0),"")</f>
        <v/>
      </c>
      <c r="D45" s="100" t="str">
        <f>IFERROR(tbl_ent_agos[[#This Row],[preço unitário]]*tbl_ent_agos[[#This Row],[Qtd]],"")</f>
        <v/>
      </c>
      <c r="F45" s="97"/>
      <c r="G45" s="97"/>
      <c r="H45" s="99" t="str">
        <f>IFERROR(VLOOKUP(tbl_ven_agos[[#This Row],[Produto]],produtos,5,0),"")</f>
        <v/>
      </c>
      <c r="I45" s="100" t="str">
        <f>IFERROR(tbl_ven_agos[[#This Row],[preço unitário]]*tbl_ven_agos[[#This Row],[Qtd]],"")</f>
        <v/>
      </c>
      <c r="M45" s="92"/>
    </row>
    <row r="46" spans="1:13" x14ac:dyDescent="0.3">
      <c r="A46" s="97"/>
      <c r="B46" s="98"/>
      <c r="C46" s="99" t="str">
        <f>IFERROR(VLOOKUP(tbl_ent_agos[[#This Row],[Produto]],produtos,3,0),"")</f>
        <v/>
      </c>
      <c r="D46" s="100" t="str">
        <f>IFERROR(tbl_ent_agos[[#This Row],[preço unitário]]*tbl_ent_agos[[#This Row],[Qtd]],"")</f>
        <v/>
      </c>
      <c r="F46" s="97"/>
      <c r="G46" s="97"/>
      <c r="H46" s="99" t="str">
        <f>IFERROR(VLOOKUP(tbl_ven_agos[[#This Row],[Produto]],produtos,5,0),"")</f>
        <v/>
      </c>
      <c r="I46" s="100" t="str">
        <f>IFERROR(tbl_ven_agos[[#This Row],[preço unitário]]*tbl_ven_agos[[#This Row],[Qtd]],"")</f>
        <v/>
      </c>
      <c r="M46" s="92"/>
    </row>
    <row r="47" spans="1:13" x14ac:dyDescent="0.3">
      <c r="A47" s="97"/>
      <c r="B47" s="98"/>
      <c r="C47" s="99" t="str">
        <f>IFERROR(VLOOKUP(tbl_ent_agos[[#This Row],[Produto]],produtos,3,0),"")</f>
        <v/>
      </c>
      <c r="D47" s="100" t="str">
        <f>IFERROR(tbl_ent_agos[[#This Row],[preço unitário]]*tbl_ent_agos[[#This Row],[Qtd]],"")</f>
        <v/>
      </c>
      <c r="F47" s="97"/>
      <c r="G47" s="97"/>
      <c r="H47" s="99" t="str">
        <f>IFERROR(VLOOKUP(tbl_ven_agos[[#This Row],[Produto]],produtos,5,0),"")</f>
        <v/>
      </c>
      <c r="I47" s="100" t="str">
        <f>IFERROR(tbl_ven_agos[[#This Row],[preço unitário]]*tbl_ven_agos[[#This Row],[Qtd]],"")</f>
        <v/>
      </c>
      <c r="M47" s="92"/>
    </row>
    <row r="48" spans="1:13" x14ac:dyDescent="0.3">
      <c r="A48" s="97"/>
      <c r="B48" s="98"/>
      <c r="C48" s="99" t="str">
        <f>IFERROR(VLOOKUP(tbl_ent_agos[[#This Row],[Produto]],produtos,3,0),"")</f>
        <v/>
      </c>
      <c r="D48" s="100" t="str">
        <f>IFERROR(tbl_ent_agos[[#This Row],[preço unitário]]*tbl_ent_agos[[#This Row],[Qtd]],"")</f>
        <v/>
      </c>
      <c r="F48" s="97"/>
      <c r="G48" s="97"/>
      <c r="H48" s="99" t="str">
        <f>IFERROR(VLOOKUP(tbl_ven_agos[[#This Row],[Produto]],produtos,5,0),"")</f>
        <v/>
      </c>
      <c r="I48" s="100" t="str">
        <f>IFERROR(tbl_ven_agos[[#This Row],[preço unitário]]*tbl_ven_agos[[#This Row],[Qtd]],"")</f>
        <v/>
      </c>
      <c r="M48" s="92"/>
    </row>
    <row r="49" spans="1:13" x14ac:dyDescent="0.3">
      <c r="A49" s="97"/>
      <c r="B49" s="98"/>
      <c r="C49" s="99" t="str">
        <f>IFERROR(VLOOKUP(tbl_ent_agos[[#This Row],[Produto]],produtos,3,0),"")</f>
        <v/>
      </c>
      <c r="D49" s="100" t="str">
        <f>IFERROR(tbl_ent_agos[[#This Row],[preço unitário]]*tbl_ent_agos[[#This Row],[Qtd]],"")</f>
        <v/>
      </c>
      <c r="F49" s="97"/>
      <c r="G49" s="97"/>
      <c r="H49" s="99" t="str">
        <f>IFERROR(VLOOKUP(tbl_ven_agos[[#This Row],[Produto]],produtos,5,0),"")</f>
        <v/>
      </c>
      <c r="I49" s="100" t="str">
        <f>IFERROR(tbl_ven_agos[[#This Row],[preço unitário]]*tbl_ven_agos[[#This Row],[Qtd]],"")</f>
        <v/>
      </c>
      <c r="M49" s="92"/>
    </row>
    <row r="50" spans="1:13" x14ac:dyDescent="0.3">
      <c r="A50" s="97"/>
      <c r="B50" s="98"/>
      <c r="C50" s="99" t="str">
        <f>IFERROR(VLOOKUP(tbl_ent_agos[[#This Row],[Produto]],produtos,3,0),"")</f>
        <v/>
      </c>
      <c r="D50" s="100" t="str">
        <f>IFERROR(tbl_ent_agos[[#This Row],[preço unitário]]*tbl_ent_agos[[#This Row],[Qtd]],"")</f>
        <v/>
      </c>
      <c r="F50" s="97"/>
      <c r="G50" s="97"/>
      <c r="H50" s="99" t="str">
        <f>IFERROR(VLOOKUP(tbl_ven_agos[[#This Row],[Produto]],produtos,5,0),"")</f>
        <v/>
      </c>
      <c r="I50" s="100" t="str">
        <f>IFERROR(tbl_ven_agos[[#This Row],[preço unitário]]*tbl_ven_agos[[#This Row],[Qtd]],"")</f>
        <v/>
      </c>
      <c r="M50" s="92"/>
    </row>
    <row r="51" spans="1:13" x14ac:dyDescent="0.3">
      <c r="A51" s="97"/>
      <c r="B51" s="98"/>
      <c r="C51" s="99" t="str">
        <f>IFERROR(VLOOKUP(tbl_ent_agos[[#This Row],[Produto]],produtos,3,0),"")</f>
        <v/>
      </c>
      <c r="D51" s="100" t="str">
        <f>IFERROR(tbl_ent_agos[[#This Row],[preço unitário]]*tbl_ent_agos[[#This Row],[Qtd]],"")</f>
        <v/>
      </c>
      <c r="F51" s="97"/>
      <c r="G51" s="97"/>
      <c r="H51" s="99" t="str">
        <f>IFERROR(VLOOKUP(tbl_ven_agos[[#This Row],[Produto]],produtos,5,0),"")</f>
        <v/>
      </c>
      <c r="I51" s="100" t="str">
        <f>IFERROR(tbl_ven_agos[[#This Row],[preço unitário]]*tbl_ven_agos[[#This Row],[Qtd]],"")</f>
        <v/>
      </c>
      <c r="M51" s="92"/>
    </row>
    <row r="52" spans="1:13" x14ac:dyDescent="0.3">
      <c r="A52" s="97"/>
      <c r="B52" s="98"/>
      <c r="C52" s="99" t="str">
        <f>IFERROR(VLOOKUP(tbl_ent_agos[[#This Row],[Produto]],produtos,3,0),"")</f>
        <v/>
      </c>
      <c r="D52" s="100" t="str">
        <f>IFERROR(tbl_ent_agos[[#This Row],[preço unitário]]*tbl_ent_agos[[#This Row],[Qtd]],"")</f>
        <v/>
      </c>
      <c r="F52" s="97"/>
      <c r="G52" s="97"/>
      <c r="H52" s="99" t="str">
        <f>IFERROR(VLOOKUP(tbl_ven_agos[[#This Row],[Produto]],produtos,5,0),"")</f>
        <v/>
      </c>
      <c r="I52" s="100" t="str">
        <f>IFERROR(tbl_ven_agos[[#This Row],[preço unitário]]*tbl_ven_agos[[#This Row],[Qtd]],"")</f>
        <v/>
      </c>
      <c r="M52" s="92"/>
    </row>
    <row r="53" spans="1:13" x14ac:dyDescent="0.3">
      <c r="A53" s="97"/>
      <c r="B53" s="98"/>
      <c r="C53" s="99" t="str">
        <f>IFERROR(VLOOKUP(tbl_ent_agos[[#This Row],[Produto]],produtos,3,0),"")</f>
        <v/>
      </c>
      <c r="D53" s="100" t="str">
        <f>IFERROR(tbl_ent_agos[[#This Row],[preço unitário]]*tbl_ent_agos[[#This Row],[Qtd]],"")</f>
        <v/>
      </c>
      <c r="F53" s="97"/>
      <c r="G53" s="97"/>
      <c r="H53" s="99" t="str">
        <f>IFERROR(VLOOKUP(tbl_ven_agos[[#This Row],[Produto]],produtos,5,0),"")</f>
        <v/>
      </c>
      <c r="I53" s="100" t="str">
        <f>IFERROR(tbl_ven_agos[[#This Row],[preço unitário]]*tbl_ven_agos[[#This Row],[Qtd]],"")</f>
        <v/>
      </c>
      <c r="M53" s="92"/>
    </row>
    <row r="54" spans="1:13" x14ac:dyDescent="0.3">
      <c r="A54" s="97"/>
      <c r="B54" s="98"/>
      <c r="C54" s="99" t="str">
        <f>IFERROR(VLOOKUP(tbl_ent_agos[[#This Row],[Produto]],produtos,3,0),"")</f>
        <v/>
      </c>
      <c r="D54" s="100" t="str">
        <f>IFERROR(tbl_ent_agos[[#This Row],[preço unitário]]*tbl_ent_agos[[#This Row],[Qtd]],"")</f>
        <v/>
      </c>
      <c r="F54" s="97"/>
      <c r="G54" s="97"/>
      <c r="H54" s="99" t="str">
        <f>IFERROR(VLOOKUP(tbl_ven_agos[[#This Row],[Produto]],produtos,5,0),"")</f>
        <v/>
      </c>
      <c r="I54" s="100" t="str">
        <f>IFERROR(tbl_ven_agos[[#This Row],[preço unitário]]*tbl_ven_agos[[#This Row],[Qtd]],"")</f>
        <v/>
      </c>
      <c r="M54" s="92"/>
    </row>
    <row r="55" spans="1:13" x14ac:dyDescent="0.3">
      <c r="A55" s="97"/>
      <c r="B55" s="98"/>
      <c r="C55" s="99" t="str">
        <f>IFERROR(VLOOKUP(tbl_ent_agos[[#This Row],[Produto]],produtos,3,0),"")</f>
        <v/>
      </c>
      <c r="D55" s="100" t="str">
        <f>IFERROR(tbl_ent_agos[[#This Row],[preço unitário]]*tbl_ent_agos[[#This Row],[Qtd]],"")</f>
        <v/>
      </c>
      <c r="F55" s="97"/>
      <c r="G55" s="97"/>
      <c r="H55" s="99" t="str">
        <f>IFERROR(VLOOKUP(tbl_ven_agos[[#This Row],[Produto]],produtos,5,0),"")</f>
        <v/>
      </c>
      <c r="I55" s="100" t="str">
        <f>IFERROR(tbl_ven_agos[[#This Row],[preço unitário]]*tbl_ven_agos[[#This Row],[Qtd]],"")</f>
        <v/>
      </c>
      <c r="M55" s="92"/>
    </row>
    <row r="56" spans="1:13" x14ac:dyDescent="0.3">
      <c r="A56" s="97"/>
      <c r="B56" s="98"/>
      <c r="C56" s="99" t="str">
        <f>IFERROR(VLOOKUP(tbl_ent_agos[[#This Row],[Produto]],produtos,3,0),"")</f>
        <v/>
      </c>
      <c r="D56" s="100" t="str">
        <f>IFERROR(tbl_ent_agos[[#This Row],[preço unitário]]*tbl_ent_agos[[#This Row],[Qtd]],"")</f>
        <v/>
      </c>
      <c r="F56" s="97"/>
      <c r="G56" s="97"/>
      <c r="H56" s="99" t="str">
        <f>IFERROR(VLOOKUP(tbl_ven_agos[[#This Row],[Produto]],produtos,5,0),"")</f>
        <v/>
      </c>
      <c r="I56" s="100" t="str">
        <f>IFERROR(tbl_ven_agos[[#This Row],[preço unitário]]*tbl_ven_agos[[#This Row],[Qtd]],"")</f>
        <v/>
      </c>
      <c r="M56" s="92"/>
    </row>
    <row r="57" spans="1:13" x14ac:dyDescent="0.3">
      <c r="A57" s="97"/>
      <c r="B57" s="98"/>
      <c r="C57" s="99" t="str">
        <f>IFERROR(VLOOKUP(tbl_ent_agos[[#This Row],[Produto]],produtos,3,0),"")</f>
        <v/>
      </c>
      <c r="D57" s="100" t="str">
        <f>IFERROR(tbl_ent_agos[[#This Row],[preço unitário]]*tbl_ent_agos[[#This Row],[Qtd]],"")</f>
        <v/>
      </c>
      <c r="F57" s="97"/>
      <c r="G57" s="97"/>
      <c r="H57" s="99" t="str">
        <f>IFERROR(VLOOKUP(tbl_ven_agos[[#This Row],[Produto]],produtos,5,0),"")</f>
        <v/>
      </c>
      <c r="I57" s="100" t="str">
        <f>IFERROR(tbl_ven_agos[[#This Row],[preço unitário]]*tbl_ven_agos[[#This Row],[Qtd]],"")</f>
        <v/>
      </c>
      <c r="M57" s="92"/>
    </row>
    <row r="58" spans="1:13" x14ac:dyDescent="0.3">
      <c r="A58" s="97"/>
      <c r="B58" s="98"/>
      <c r="C58" s="99" t="str">
        <f>IFERROR(VLOOKUP(tbl_ent_agos[[#This Row],[Produto]],produtos,3,0),"")</f>
        <v/>
      </c>
      <c r="D58" s="100" t="str">
        <f>IFERROR(tbl_ent_agos[[#This Row],[preço unitário]]*tbl_ent_agos[[#This Row],[Qtd]],"")</f>
        <v/>
      </c>
      <c r="F58" s="97"/>
      <c r="G58" s="97"/>
      <c r="H58" s="99" t="str">
        <f>IFERROR(VLOOKUP(tbl_ven_agos[[#This Row],[Produto]],produtos,5,0),"")</f>
        <v/>
      </c>
      <c r="I58" s="100" t="str">
        <f>IFERROR(tbl_ven_agos[[#This Row],[preço unitário]]*tbl_ven_agos[[#This Row],[Qtd]],"")</f>
        <v/>
      </c>
      <c r="M58" s="92"/>
    </row>
    <row r="59" spans="1:13" x14ac:dyDescent="0.3">
      <c r="A59" s="97"/>
      <c r="B59" s="98"/>
      <c r="C59" s="99" t="str">
        <f>IFERROR(VLOOKUP(tbl_ent_agos[[#This Row],[Produto]],produtos,3,0),"")</f>
        <v/>
      </c>
      <c r="D59" s="100" t="str">
        <f>IFERROR(tbl_ent_agos[[#This Row],[preço unitário]]*tbl_ent_agos[[#This Row],[Qtd]],"")</f>
        <v/>
      </c>
      <c r="F59" s="97"/>
      <c r="G59" s="97"/>
      <c r="H59" s="99" t="str">
        <f>IFERROR(VLOOKUP(tbl_ven_agos[[#This Row],[Produto]],produtos,5,0),"")</f>
        <v/>
      </c>
      <c r="I59" s="100" t="str">
        <f>IFERROR(tbl_ven_agos[[#This Row],[preço unitário]]*tbl_ven_agos[[#This Row],[Qtd]],"")</f>
        <v/>
      </c>
      <c r="M59" s="92"/>
    </row>
    <row r="60" spans="1:13" x14ac:dyDescent="0.3">
      <c r="A60" s="97"/>
      <c r="B60" s="98"/>
      <c r="C60" s="99" t="str">
        <f>IFERROR(VLOOKUP(tbl_ent_agos[[#This Row],[Produto]],produtos,3,0),"")</f>
        <v/>
      </c>
      <c r="D60" s="100" t="str">
        <f>IFERROR(tbl_ent_agos[[#This Row],[preço unitário]]*tbl_ent_agos[[#This Row],[Qtd]],"")</f>
        <v/>
      </c>
      <c r="F60" s="97"/>
      <c r="G60" s="97"/>
      <c r="H60" s="99" t="str">
        <f>IFERROR(VLOOKUP(tbl_ven_agos[[#This Row],[Produto]],produtos,5,0),"")</f>
        <v/>
      </c>
      <c r="I60" s="100" t="str">
        <f>IFERROR(tbl_ven_agos[[#This Row],[preço unitário]]*tbl_ven_agos[[#This Row],[Qtd]],"")</f>
        <v/>
      </c>
      <c r="M60" s="92"/>
    </row>
    <row r="61" spans="1:13" x14ac:dyDescent="0.3">
      <c r="A61" s="97"/>
      <c r="B61" s="98"/>
      <c r="C61" s="99" t="str">
        <f>IFERROR(VLOOKUP(tbl_ent_agos[[#This Row],[Produto]],produtos,3,0),"")</f>
        <v/>
      </c>
      <c r="D61" s="100" t="str">
        <f>IFERROR(tbl_ent_agos[[#This Row],[preço unitário]]*tbl_ent_agos[[#This Row],[Qtd]],"")</f>
        <v/>
      </c>
      <c r="F61" s="97"/>
      <c r="G61" s="97"/>
      <c r="H61" s="99" t="str">
        <f>IFERROR(VLOOKUP(tbl_ven_agos[[#This Row],[Produto]],produtos,5,0),"")</f>
        <v/>
      </c>
      <c r="I61" s="100" t="str">
        <f>IFERROR(tbl_ven_agos[[#This Row],[preço unitário]]*tbl_ven_agos[[#This Row],[Qtd]],"")</f>
        <v/>
      </c>
      <c r="M61" s="92"/>
    </row>
    <row r="62" spans="1:13" x14ac:dyDescent="0.3">
      <c r="A62" s="97"/>
      <c r="B62" s="98"/>
      <c r="C62" s="99" t="str">
        <f>IFERROR(VLOOKUP(tbl_ent_agos[[#This Row],[Produto]],produtos,3,0),"")</f>
        <v/>
      </c>
      <c r="D62" s="100" t="str">
        <f>IFERROR(tbl_ent_agos[[#This Row],[preço unitário]]*tbl_ent_agos[[#This Row],[Qtd]],"")</f>
        <v/>
      </c>
      <c r="F62" s="97"/>
      <c r="G62" s="97"/>
      <c r="H62" s="99" t="str">
        <f>IFERROR(VLOOKUP(tbl_ven_agos[[#This Row],[Produto]],produtos,5,0),"")</f>
        <v/>
      </c>
      <c r="I62" s="100" t="str">
        <f>IFERROR(tbl_ven_agos[[#This Row],[preço unitário]]*tbl_ven_agos[[#This Row],[Qtd]],"")</f>
        <v/>
      </c>
      <c r="M62" s="92"/>
    </row>
    <row r="63" spans="1:13" x14ac:dyDescent="0.3">
      <c r="A63" s="97"/>
      <c r="B63" s="98"/>
      <c r="C63" s="99" t="str">
        <f>IFERROR(VLOOKUP(tbl_ent_agos[[#This Row],[Produto]],produtos,3,0),"")</f>
        <v/>
      </c>
      <c r="D63" s="100" t="str">
        <f>IFERROR(tbl_ent_agos[[#This Row],[preço unitário]]*tbl_ent_agos[[#This Row],[Qtd]],"")</f>
        <v/>
      </c>
      <c r="F63" s="97"/>
      <c r="G63" s="97"/>
      <c r="H63" s="99" t="str">
        <f>IFERROR(VLOOKUP(tbl_ven_agos[[#This Row],[Produto]],produtos,5,0),"")</f>
        <v/>
      </c>
      <c r="I63" s="100" t="str">
        <f>IFERROR(tbl_ven_agos[[#This Row],[preço unitário]]*tbl_ven_agos[[#This Row],[Qtd]],"")</f>
        <v/>
      </c>
      <c r="M63" s="92"/>
    </row>
    <row r="64" spans="1:13" x14ac:dyDescent="0.3">
      <c r="A64" s="97"/>
      <c r="B64" s="98"/>
      <c r="C64" s="99" t="str">
        <f>IFERROR(VLOOKUP(tbl_ent_agos[[#This Row],[Produto]],produtos,3,0),"")</f>
        <v/>
      </c>
      <c r="D64" s="100" t="str">
        <f>IFERROR(tbl_ent_agos[[#This Row],[preço unitário]]*tbl_ent_agos[[#This Row],[Qtd]],"")</f>
        <v/>
      </c>
      <c r="F64" s="97"/>
      <c r="G64" s="97"/>
      <c r="H64" s="99" t="str">
        <f>IFERROR(VLOOKUP(tbl_ven_agos[[#This Row],[Produto]],produtos,5,0),"")</f>
        <v/>
      </c>
      <c r="I64" s="100" t="str">
        <f>IFERROR(tbl_ven_agos[[#This Row],[preço unitário]]*tbl_ven_agos[[#This Row],[Qtd]],"")</f>
        <v/>
      </c>
      <c r="M64" s="92"/>
    </row>
    <row r="65" spans="1:13" x14ac:dyDescent="0.3">
      <c r="A65" s="97"/>
      <c r="B65" s="98"/>
      <c r="C65" s="99" t="str">
        <f>IFERROR(VLOOKUP(tbl_ent_agos[[#This Row],[Produto]],produtos,3,0),"")</f>
        <v/>
      </c>
      <c r="D65" s="100" t="str">
        <f>IFERROR(tbl_ent_agos[[#This Row],[preço unitário]]*tbl_ent_agos[[#This Row],[Qtd]],"")</f>
        <v/>
      </c>
      <c r="F65" s="97"/>
      <c r="G65" s="97"/>
      <c r="H65" s="99" t="str">
        <f>IFERROR(VLOOKUP(tbl_ven_agos[[#This Row],[Produto]],produtos,5,0),"")</f>
        <v/>
      </c>
      <c r="I65" s="100" t="str">
        <f>IFERROR(tbl_ven_agos[[#This Row],[preço unitário]]*tbl_ven_agos[[#This Row],[Qtd]],"")</f>
        <v/>
      </c>
      <c r="M65" s="92"/>
    </row>
    <row r="66" spans="1:13" x14ac:dyDescent="0.3">
      <c r="A66" s="97"/>
      <c r="B66" s="98"/>
      <c r="C66" s="99" t="str">
        <f>IFERROR(VLOOKUP(tbl_ent_agos[[#This Row],[Produto]],produtos,3,0),"")</f>
        <v/>
      </c>
      <c r="D66" s="100" t="str">
        <f>IFERROR(tbl_ent_agos[[#This Row],[preço unitário]]*tbl_ent_agos[[#This Row],[Qtd]],"")</f>
        <v/>
      </c>
      <c r="F66" s="97"/>
      <c r="G66" s="97"/>
      <c r="H66" s="99" t="str">
        <f>IFERROR(VLOOKUP(tbl_ven_agos[[#This Row],[Produto]],produtos,5,0),"")</f>
        <v/>
      </c>
      <c r="I66" s="100" t="str">
        <f>IFERROR(tbl_ven_agos[[#This Row],[preço unitário]]*tbl_ven_agos[[#This Row],[Qtd]],"")</f>
        <v/>
      </c>
      <c r="M66" s="92"/>
    </row>
    <row r="67" spans="1:13" x14ac:dyDescent="0.3">
      <c r="A67" s="97"/>
      <c r="B67" s="98"/>
      <c r="C67" s="99" t="str">
        <f>IFERROR(VLOOKUP(tbl_ent_agos[[#This Row],[Produto]],produtos,3,0),"")</f>
        <v/>
      </c>
      <c r="D67" s="100" t="str">
        <f>IFERROR(tbl_ent_agos[[#This Row],[preço unitário]]*tbl_ent_agos[[#This Row],[Qtd]],"")</f>
        <v/>
      </c>
      <c r="F67" s="97"/>
      <c r="G67" s="97"/>
      <c r="H67" s="99" t="str">
        <f>IFERROR(VLOOKUP(tbl_ven_agos[[#This Row],[Produto]],produtos,5,0),"")</f>
        <v/>
      </c>
      <c r="I67" s="100" t="str">
        <f>IFERROR(tbl_ven_agos[[#This Row],[preço unitário]]*tbl_ven_agos[[#This Row],[Qtd]],"")</f>
        <v/>
      </c>
      <c r="M67" s="92"/>
    </row>
    <row r="68" spans="1:13" x14ac:dyDescent="0.3">
      <c r="A68" s="97"/>
      <c r="B68" s="98"/>
      <c r="C68" s="99" t="str">
        <f>IFERROR(VLOOKUP(tbl_ent_agos[[#This Row],[Produto]],produtos,3,0),"")</f>
        <v/>
      </c>
      <c r="D68" s="100" t="str">
        <f>IFERROR(tbl_ent_agos[[#This Row],[preço unitário]]*tbl_ent_agos[[#This Row],[Qtd]],"")</f>
        <v/>
      </c>
      <c r="F68" s="97"/>
      <c r="G68" s="97"/>
      <c r="H68" s="99" t="str">
        <f>IFERROR(VLOOKUP(tbl_ven_agos[[#This Row],[Produto]],produtos,5,0),"")</f>
        <v/>
      </c>
      <c r="I68" s="100" t="str">
        <f>IFERROR(tbl_ven_agos[[#This Row],[preço unitário]]*tbl_ven_agos[[#This Row],[Qtd]],"")</f>
        <v/>
      </c>
      <c r="M68" s="92"/>
    </row>
    <row r="69" spans="1:13" x14ac:dyDescent="0.3">
      <c r="A69" s="97"/>
      <c r="B69" s="98"/>
      <c r="C69" s="99" t="str">
        <f>IFERROR(VLOOKUP(tbl_ent_agos[[#This Row],[Produto]],produtos,3,0),"")</f>
        <v/>
      </c>
      <c r="D69" s="100" t="str">
        <f>IFERROR(tbl_ent_agos[[#This Row],[preço unitário]]*tbl_ent_agos[[#This Row],[Qtd]],"")</f>
        <v/>
      </c>
      <c r="F69" s="97"/>
      <c r="G69" s="97"/>
      <c r="H69" s="99" t="str">
        <f>IFERROR(VLOOKUP(tbl_ven_agos[[#This Row],[Produto]],produtos,5,0),"")</f>
        <v/>
      </c>
      <c r="I69" s="100" t="str">
        <f>IFERROR(tbl_ven_agos[[#This Row],[preço unitário]]*tbl_ven_agos[[#This Row],[Qtd]],"")</f>
        <v/>
      </c>
      <c r="M69" s="92"/>
    </row>
    <row r="70" spans="1:13" x14ac:dyDescent="0.3">
      <c r="A70" s="97"/>
      <c r="B70" s="98"/>
      <c r="C70" s="99" t="str">
        <f>IFERROR(VLOOKUP(tbl_ent_agos[[#This Row],[Produto]],produtos,3,0),"")</f>
        <v/>
      </c>
      <c r="D70" s="100" t="str">
        <f>IFERROR(tbl_ent_agos[[#This Row],[preço unitário]]*tbl_ent_agos[[#This Row],[Qtd]],"")</f>
        <v/>
      </c>
      <c r="F70" s="97"/>
      <c r="G70" s="97"/>
      <c r="H70" s="99" t="str">
        <f>IFERROR(VLOOKUP(tbl_ven_agos[[#This Row],[Produto]],produtos,5,0),"")</f>
        <v/>
      </c>
      <c r="I70" s="100" t="str">
        <f>IFERROR(tbl_ven_agos[[#This Row],[preço unitário]]*tbl_ven_agos[[#This Row],[Qtd]],"")</f>
        <v/>
      </c>
      <c r="M70" s="92"/>
    </row>
    <row r="71" spans="1:13" x14ac:dyDescent="0.3">
      <c r="A71" s="97"/>
      <c r="B71" s="98"/>
      <c r="C71" s="99" t="str">
        <f>IFERROR(VLOOKUP(tbl_ent_agos[[#This Row],[Produto]],produtos,3,0),"")</f>
        <v/>
      </c>
      <c r="D71" s="100" t="str">
        <f>IFERROR(tbl_ent_agos[[#This Row],[preço unitário]]*tbl_ent_agos[[#This Row],[Qtd]],"")</f>
        <v/>
      </c>
      <c r="F71" s="97"/>
      <c r="G71" s="97"/>
      <c r="H71" s="99" t="str">
        <f>IFERROR(VLOOKUP(tbl_ven_agos[[#This Row],[Produto]],produtos,5,0),"")</f>
        <v/>
      </c>
      <c r="I71" s="100" t="str">
        <f>IFERROR(tbl_ven_agos[[#This Row],[preço unitário]]*tbl_ven_agos[[#This Row],[Qtd]],"")</f>
        <v/>
      </c>
      <c r="M71" s="92"/>
    </row>
    <row r="72" spans="1:13" x14ac:dyDescent="0.3">
      <c r="A72" s="97"/>
      <c r="B72" s="98"/>
      <c r="C72" s="99" t="str">
        <f>IFERROR(VLOOKUP(tbl_ent_agos[[#This Row],[Produto]],produtos,3,0),"")</f>
        <v/>
      </c>
      <c r="D72" s="100" t="str">
        <f>IFERROR(tbl_ent_agos[[#This Row],[preço unitário]]*tbl_ent_agos[[#This Row],[Qtd]],"")</f>
        <v/>
      </c>
      <c r="F72" s="97"/>
      <c r="G72" s="97"/>
      <c r="H72" s="99" t="str">
        <f>IFERROR(VLOOKUP(tbl_ven_agos[[#This Row],[Produto]],produtos,5,0),"")</f>
        <v/>
      </c>
      <c r="I72" s="100" t="str">
        <f>IFERROR(tbl_ven_agos[[#This Row],[preço unitário]]*tbl_ven_agos[[#This Row],[Qtd]],"")</f>
        <v/>
      </c>
      <c r="M72" s="92"/>
    </row>
    <row r="73" spans="1:13" x14ac:dyDescent="0.3">
      <c r="A73" s="97"/>
      <c r="B73" s="98"/>
      <c r="C73" s="99" t="str">
        <f>IFERROR(VLOOKUP(tbl_ent_agos[[#This Row],[Produto]],produtos,3,0),"")</f>
        <v/>
      </c>
      <c r="D73" s="100" t="str">
        <f>IFERROR(tbl_ent_agos[[#This Row],[preço unitário]]*tbl_ent_agos[[#This Row],[Qtd]],"")</f>
        <v/>
      </c>
      <c r="F73" s="97"/>
      <c r="G73" s="97"/>
      <c r="H73" s="99" t="str">
        <f>IFERROR(VLOOKUP(tbl_ven_agos[[#This Row],[Produto]],produtos,5,0),"")</f>
        <v/>
      </c>
      <c r="I73" s="100" t="str">
        <f>IFERROR(tbl_ven_agos[[#This Row],[preço unitário]]*tbl_ven_agos[[#This Row],[Qtd]],"")</f>
        <v/>
      </c>
      <c r="M73" s="92"/>
    </row>
    <row r="74" spans="1:13" x14ac:dyDescent="0.3">
      <c r="A74" s="97"/>
      <c r="B74" s="98"/>
      <c r="C74" s="99" t="str">
        <f>IFERROR(VLOOKUP(tbl_ent_agos[[#This Row],[Produto]],produtos,3,0),"")</f>
        <v/>
      </c>
      <c r="D74" s="100" t="str">
        <f>IFERROR(tbl_ent_agos[[#This Row],[preço unitário]]*tbl_ent_agos[[#This Row],[Qtd]],"")</f>
        <v/>
      </c>
      <c r="F74" s="97"/>
      <c r="G74" s="97"/>
      <c r="H74" s="99" t="str">
        <f>IFERROR(VLOOKUP(tbl_ven_agos[[#This Row],[Produto]],produtos,5,0),"")</f>
        <v/>
      </c>
      <c r="I74" s="100" t="str">
        <f>IFERROR(tbl_ven_agos[[#This Row],[preço unitário]]*tbl_ven_agos[[#This Row],[Qtd]],"")</f>
        <v/>
      </c>
      <c r="M74" s="92"/>
    </row>
    <row r="75" spans="1:13" x14ac:dyDescent="0.3">
      <c r="A75" s="97"/>
      <c r="B75" s="98"/>
      <c r="C75" s="99" t="str">
        <f>IFERROR(VLOOKUP(tbl_ent_agos[[#This Row],[Produto]],produtos,3,0),"")</f>
        <v/>
      </c>
      <c r="D75" s="100" t="str">
        <f>IFERROR(tbl_ent_agos[[#This Row],[preço unitário]]*tbl_ent_agos[[#This Row],[Qtd]],"")</f>
        <v/>
      </c>
      <c r="F75" s="97"/>
      <c r="G75" s="97"/>
      <c r="H75" s="99" t="str">
        <f>IFERROR(VLOOKUP(tbl_ven_agos[[#This Row],[Produto]],produtos,5,0),"")</f>
        <v/>
      </c>
      <c r="I75" s="100" t="str">
        <f>IFERROR(tbl_ven_agos[[#This Row],[preço unitário]]*tbl_ven_agos[[#This Row],[Qtd]],"")</f>
        <v/>
      </c>
      <c r="M75" s="92"/>
    </row>
    <row r="76" spans="1:13" x14ac:dyDescent="0.3">
      <c r="A76" s="97"/>
      <c r="B76" s="98"/>
      <c r="C76" s="99" t="str">
        <f>IFERROR(VLOOKUP(tbl_ent_agos[[#This Row],[Produto]],produtos,3,0),"")</f>
        <v/>
      </c>
      <c r="D76" s="100" t="str">
        <f>IFERROR(tbl_ent_agos[[#This Row],[preço unitário]]*tbl_ent_agos[[#This Row],[Qtd]],"")</f>
        <v/>
      </c>
      <c r="F76" s="97"/>
      <c r="G76" s="97"/>
      <c r="H76" s="99" t="str">
        <f>IFERROR(VLOOKUP(tbl_ven_agos[[#This Row],[Produto]],produtos,5,0),"")</f>
        <v/>
      </c>
      <c r="I76" s="100" t="str">
        <f>IFERROR(tbl_ven_agos[[#This Row],[preço unitário]]*tbl_ven_agos[[#This Row],[Qtd]],"")</f>
        <v/>
      </c>
      <c r="M76" s="92"/>
    </row>
    <row r="77" spans="1:13" x14ac:dyDescent="0.3">
      <c r="A77" s="97"/>
      <c r="B77" s="98"/>
      <c r="C77" s="99" t="str">
        <f>IFERROR(VLOOKUP(tbl_ent_agos[[#This Row],[Produto]],produtos,3,0),"")</f>
        <v/>
      </c>
      <c r="D77" s="100" t="str">
        <f>IFERROR(tbl_ent_agos[[#This Row],[preço unitário]]*tbl_ent_agos[[#This Row],[Qtd]],"")</f>
        <v/>
      </c>
      <c r="F77" s="97"/>
      <c r="G77" s="97"/>
      <c r="H77" s="99" t="str">
        <f>IFERROR(VLOOKUP(tbl_ven_agos[[#This Row],[Produto]],produtos,5,0),"")</f>
        <v/>
      </c>
      <c r="I77" s="100" t="str">
        <f>IFERROR(tbl_ven_agos[[#This Row],[preço unitário]]*tbl_ven_agos[[#This Row],[Qtd]],"")</f>
        <v/>
      </c>
      <c r="M77" s="92"/>
    </row>
    <row r="78" spans="1:13" x14ac:dyDescent="0.3">
      <c r="A78" s="97"/>
      <c r="B78" s="98"/>
      <c r="C78" s="99" t="str">
        <f>IFERROR(VLOOKUP(tbl_ent_agos[[#This Row],[Produto]],produtos,3,0),"")</f>
        <v/>
      </c>
      <c r="D78" s="100" t="str">
        <f>IFERROR(tbl_ent_agos[[#This Row],[preço unitário]]*tbl_ent_agos[[#This Row],[Qtd]],"")</f>
        <v/>
      </c>
      <c r="F78" s="97"/>
      <c r="G78" s="97"/>
      <c r="H78" s="99" t="str">
        <f>IFERROR(VLOOKUP(tbl_ven_agos[[#This Row],[Produto]],produtos,5,0),"")</f>
        <v/>
      </c>
      <c r="I78" s="100" t="str">
        <f>IFERROR(tbl_ven_agos[[#This Row],[preço unitário]]*tbl_ven_agos[[#This Row],[Qtd]],"")</f>
        <v/>
      </c>
      <c r="M78" s="92"/>
    </row>
    <row r="79" spans="1:13" x14ac:dyDescent="0.3">
      <c r="A79" s="97"/>
      <c r="B79" s="98"/>
      <c r="C79" s="99" t="str">
        <f>IFERROR(VLOOKUP(tbl_ent_agos[[#This Row],[Produto]],produtos,3,0),"")</f>
        <v/>
      </c>
      <c r="D79" s="100" t="str">
        <f>IFERROR(tbl_ent_agos[[#This Row],[preço unitário]]*tbl_ent_agos[[#This Row],[Qtd]],"")</f>
        <v/>
      </c>
      <c r="F79" s="97"/>
      <c r="G79" s="97"/>
      <c r="H79" s="99" t="str">
        <f>IFERROR(VLOOKUP(tbl_ven_agos[[#This Row],[Produto]],produtos,5,0),"")</f>
        <v/>
      </c>
      <c r="I79" s="100" t="str">
        <f>IFERROR(tbl_ven_agos[[#This Row],[preço unitário]]*tbl_ven_agos[[#This Row],[Qtd]],"")</f>
        <v/>
      </c>
      <c r="M79" s="92"/>
    </row>
    <row r="80" spans="1:13" x14ac:dyDescent="0.3">
      <c r="A80" s="97"/>
      <c r="B80" s="98"/>
      <c r="C80" s="99" t="str">
        <f>IFERROR(VLOOKUP(tbl_ent_agos[[#This Row],[Produto]],produtos,3,0),"")</f>
        <v/>
      </c>
      <c r="D80" s="100" t="str">
        <f>IFERROR(tbl_ent_agos[[#This Row],[preço unitário]]*tbl_ent_agos[[#This Row],[Qtd]],"")</f>
        <v/>
      </c>
      <c r="F80" s="97"/>
      <c r="G80" s="97"/>
      <c r="H80" s="99" t="str">
        <f>IFERROR(VLOOKUP(tbl_ven_agos[[#This Row],[Produto]],produtos,5,0),"")</f>
        <v/>
      </c>
      <c r="I80" s="100" t="str">
        <f>IFERROR(tbl_ven_agos[[#This Row],[preço unitário]]*tbl_ven_agos[[#This Row],[Qtd]],"")</f>
        <v/>
      </c>
      <c r="M80" s="92"/>
    </row>
    <row r="81" spans="1:13" x14ac:dyDescent="0.3">
      <c r="A81" s="97"/>
      <c r="B81" s="98"/>
      <c r="C81" s="99" t="str">
        <f>IFERROR(VLOOKUP(tbl_ent_agos[[#This Row],[Produto]],produtos,3,0),"")</f>
        <v/>
      </c>
      <c r="D81" s="100" t="str">
        <f>IFERROR(tbl_ent_agos[[#This Row],[preço unitário]]*tbl_ent_agos[[#This Row],[Qtd]],"")</f>
        <v/>
      </c>
      <c r="F81" s="97"/>
      <c r="G81" s="97"/>
      <c r="H81" s="99" t="str">
        <f>IFERROR(VLOOKUP(tbl_ven_agos[[#This Row],[Produto]],produtos,5,0),"")</f>
        <v/>
      </c>
      <c r="I81" s="100" t="str">
        <f>IFERROR(tbl_ven_agos[[#This Row],[preço unitário]]*tbl_ven_agos[[#This Row],[Qtd]],"")</f>
        <v/>
      </c>
      <c r="M81" s="92"/>
    </row>
    <row r="82" spans="1:13" x14ac:dyDescent="0.3">
      <c r="A82" s="97"/>
      <c r="B82" s="98"/>
      <c r="C82" s="99" t="str">
        <f>IFERROR(VLOOKUP(tbl_ent_agos[[#This Row],[Produto]],produtos,3,0),"")</f>
        <v/>
      </c>
      <c r="D82" s="100" t="str">
        <f>IFERROR(tbl_ent_agos[[#This Row],[preço unitário]]*tbl_ent_agos[[#This Row],[Qtd]],"")</f>
        <v/>
      </c>
      <c r="F82" s="97"/>
      <c r="G82" s="97"/>
      <c r="H82" s="99" t="str">
        <f>IFERROR(VLOOKUP(tbl_ven_agos[[#This Row],[Produto]],produtos,5,0),"")</f>
        <v/>
      </c>
      <c r="I82" s="100" t="str">
        <f>IFERROR(tbl_ven_agos[[#This Row],[preço unitário]]*tbl_ven_agos[[#This Row],[Qtd]],"")</f>
        <v/>
      </c>
      <c r="M82" s="92"/>
    </row>
    <row r="83" spans="1:13" x14ac:dyDescent="0.3">
      <c r="A83" s="97"/>
      <c r="B83" s="98"/>
      <c r="C83" s="99" t="str">
        <f>IFERROR(VLOOKUP(tbl_ent_agos[[#This Row],[Produto]],produtos,3,0),"")</f>
        <v/>
      </c>
      <c r="D83" s="100" t="str">
        <f>IFERROR(tbl_ent_agos[[#This Row],[preço unitário]]*tbl_ent_agos[[#This Row],[Qtd]],"")</f>
        <v/>
      </c>
      <c r="F83" s="97"/>
      <c r="G83" s="97"/>
      <c r="H83" s="99" t="str">
        <f>IFERROR(VLOOKUP(tbl_ven_agos[[#This Row],[Produto]],produtos,5,0),"")</f>
        <v/>
      </c>
      <c r="I83" s="100" t="str">
        <f>IFERROR(tbl_ven_agos[[#This Row],[preço unitário]]*tbl_ven_agos[[#This Row],[Qtd]],"")</f>
        <v/>
      </c>
      <c r="M83" s="92"/>
    </row>
    <row r="84" spans="1:13" x14ac:dyDescent="0.3">
      <c r="A84" s="97"/>
      <c r="B84" s="98"/>
      <c r="C84" s="99" t="str">
        <f>IFERROR(VLOOKUP(tbl_ent_agos[[#This Row],[Produto]],produtos,3,0),"")</f>
        <v/>
      </c>
      <c r="D84" s="100" t="str">
        <f>IFERROR(tbl_ent_agos[[#This Row],[preço unitário]]*tbl_ent_agos[[#This Row],[Qtd]],"")</f>
        <v/>
      </c>
      <c r="F84" s="97"/>
      <c r="G84" s="97"/>
      <c r="H84" s="99" t="str">
        <f>IFERROR(VLOOKUP(tbl_ven_agos[[#This Row],[Produto]],produtos,5,0),"")</f>
        <v/>
      </c>
      <c r="I84" s="100" t="str">
        <f>IFERROR(tbl_ven_agos[[#This Row],[preço unitário]]*tbl_ven_agos[[#This Row],[Qtd]],"")</f>
        <v/>
      </c>
      <c r="M84" s="92"/>
    </row>
    <row r="85" spans="1:13" x14ac:dyDescent="0.3">
      <c r="A85" s="97"/>
      <c r="B85" s="98"/>
      <c r="C85" s="99" t="str">
        <f>IFERROR(VLOOKUP(tbl_ent_agos[[#This Row],[Produto]],produtos,3,0),"")</f>
        <v/>
      </c>
      <c r="D85" s="100" t="str">
        <f>IFERROR(tbl_ent_agos[[#This Row],[preço unitário]]*tbl_ent_agos[[#This Row],[Qtd]],"")</f>
        <v/>
      </c>
      <c r="F85" s="97"/>
      <c r="G85" s="97"/>
      <c r="H85" s="99" t="str">
        <f>IFERROR(VLOOKUP(tbl_ven_agos[[#This Row],[Produto]],produtos,5,0),"")</f>
        <v/>
      </c>
      <c r="I85" s="100" t="str">
        <f>IFERROR(tbl_ven_agos[[#This Row],[preço unitário]]*tbl_ven_agos[[#This Row],[Qtd]],"")</f>
        <v/>
      </c>
      <c r="M85" s="92"/>
    </row>
    <row r="86" spans="1:13" x14ac:dyDescent="0.3">
      <c r="A86" s="97"/>
      <c r="B86" s="98"/>
      <c r="C86" s="99" t="str">
        <f>IFERROR(VLOOKUP(tbl_ent_agos[[#This Row],[Produto]],produtos,3,0),"")</f>
        <v/>
      </c>
      <c r="D86" s="100" t="str">
        <f>IFERROR(tbl_ent_agos[[#This Row],[preço unitário]]*tbl_ent_agos[[#This Row],[Qtd]],"")</f>
        <v/>
      </c>
      <c r="F86" s="97"/>
      <c r="G86" s="97"/>
      <c r="H86" s="99" t="str">
        <f>IFERROR(VLOOKUP(tbl_ven_agos[[#This Row],[Produto]],produtos,5,0),"")</f>
        <v/>
      </c>
      <c r="I86" s="100" t="str">
        <f>IFERROR(tbl_ven_agos[[#This Row],[preço unitário]]*tbl_ven_agos[[#This Row],[Qtd]],"")</f>
        <v/>
      </c>
      <c r="M86" s="92"/>
    </row>
    <row r="87" spans="1:13" x14ac:dyDescent="0.3">
      <c r="A87" s="97"/>
      <c r="B87" s="98"/>
      <c r="C87" s="99" t="str">
        <f>IFERROR(VLOOKUP(tbl_ent_agos[[#This Row],[Produto]],produtos,3,0),"")</f>
        <v/>
      </c>
      <c r="D87" s="100" t="str">
        <f>IFERROR(tbl_ent_agos[[#This Row],[preço unitário]]*tbl_ent_agos[[#This Row],[Qtd]],"")</f>
        <v/>
      </c>
      <c r="F87" s="97"/>
      <c r="G87" s="97"/>
      <c r="H87" s="99" t="str">
        <f>IFERROR(VLOOKUP(tbl_ven_agos[[#This Row],[Produto]],produtos,5,0),"")</f>
        <v/>
      </c>
      <c r="I87" s="100" t="str">
        <f>IFERROR(tbl_ven_agos[[#This Row],[preço unitário]]*tbl_ven_agos[[#This Row],[Qtd]],"")</f>
        <v/>
      </c>
      <c r="M87" s="92"/>
    </row>
    <row r="88" spans="1:13" x14ac:dyDescent="0.3">
      <c r="A88" s="97"/>
      <c r="B88" s="98"/>
      <c r="C88" s="99" t="str">
        <f>IFERROR(VLOOKUP(tbl_ent_agos[[#This Row],[Produto]],produtos,3,0),"")</f>
        <v/>
      </c>
      <c r="D88" s="100" t="str">
        <f>IFERROR(tbl_ent_agos[[#This Row],[preço unitário]]*tbl_ent_agos[[#This Row],[Qtd]],"")</f>
        <v/>
      </c>
      <c r="F88" s="97"/>
      <c r="G88" s="97"/>
      <c r="H88" s="99" t="str">
        <f>IFERROR(VLOOKUP(tbl_ven_agos[[#This Row],[Produto]],produtos,5,0),"")</f>
        <v/>
      </c>
      <c r="I88" s="100" t="str">
        <f>IFERROR(tbl_ven_agos[[#This Row],[preço unitário]]*tbl_ven_agos[[#This Row],[Qtd]],"")</f>
        <v/>
      </c>
      <c r="M88" s="92"/>
    </row>
    <row r="89" spans="1:13" x14ac:dyDescent="0.3">
      <c r="A89" s="97"/>
      <c r="B89" s="98"/>
      <c r="C89" s="99" t="str">
        <f>IFERROR(VLOOKUP(tbl_ent_agos[[#This Row],[Produto]],produtos,3,0),"")</f>
        <v/>
      </c>
      <c r="D89" s="100" t="str">
        <f>IFERROR(tbl_ent_agos[[#This Row],[preço unitário]]*tbl_ent_agos[[#This Row],[Qtd]],"")</f>
        <v/>
      </c>
      <c r="F89" s="97"/>
      <c r="G89" s="97"/>
      <c r="H89" s="99" t="str">
        <f>IFERROR(VLOOKUP(tbl_ven_agos[[#This Row],[Produto]],produtos,5,0),"")</f>
        <v/>
      </c>
      <c r="I89" s="100" t="str">
        <f>IFERROR(tbl_ven_agos[[#This Row],[preço unitário]]*tbl_ven_agos[[#This Row],[Qtd]],"")</f>
        <v/>
      </c>
      <c r="M89" s="92"/>
    </row>
    <row r="90" spans="1:13" x14ac:dyDescent="0.3">
      <c r="A90" s="97"/>
      <c r="B90" s="98"/>
      <c r="C90" s="99" t="str">
        <f>IFERROR(VLOOKUP(tbl_ent_agos[[#This Row],[Produto]],produtos,3,0),"")</f>
        <v/>
      </c>
      <c r="D90" s="100" t="str">
        <f>IFERROR(tbl_ent_agos[[#This Row],[preço unitário]]*tbl_ent_agos[[#This Row],[Qtd]],"")</f>
        <v/>
      </c>
      <c r="F90" s="97"/>
      <c r="G90" s="97"/>
      <c r="H90" s="99" t="str">
        <f>IFERROR(VLOOKUP(tbl_ven_agos[[#This Row],[Produto]],produtos,5,0),"")</f>
        <v/>
      </c>
      <c r="I90" s="100" t="str">
        <f>IFERROR(tbl_ven_agos[[#This Row],[preço unitário]]*tbl_ven_agos[[#This Row],[Qtd]],"")</f>
        <v/>
      </c>
      <c r="M90" s="92"/>
    </row>
    <row r="91" spans="1:13" x14ac:dyDescent="0.3">
      <c r="A91" s="97"/>
      <c r="B91" s="98"/>
      <c r="C91" s="99" t="str">
        <f>IFERROR(VLOOKUP(tbl_ent_agos[[#This Row],[Produto]],produtos,3,0),"")</f>
        <v/>
      </c>
      <c r="D91" s="100" t="str">
        <f>IFERROR(tbl_ent_agos[[#This Row],[preço unitário]]*tbl_ent_agos[[#This Row],[Qtd]],"")</f>
        <v/>
      </c>
      <c r="F91" s="97"/>
      <c r="G91" s="97"/>
      <c r="H91" s="99" t="str">
        <f>IFERROR(VLOOKUP(tbl_ven_agos[[#This Row],[Produto]],produtos,5,0),"")</f>
        <v/>
      </c>
      <c r="I91" s="100" t="str">
        <f>IFERROR(tbl_ven_agos[[#This Row],[preço unitário]]*tbl_ven_agos[[#This Row],[Qtd]],"")</f>
        <v/>
      </c>
      <c r="M91" s="92"/>
    </row>
    <row r="92" spans="1:13" x14ac:dyDescent="0.3">
      <c r="A92" s="97"/>
      <c r="B92" s="98"/>
      <c r="C92" s="99" t="str">
        <f>IFERROR(VLOOKUP(tbl_ent_agos[[#This Row],[Produto]],produtos,3,0),"")</f>
        <v/>
      </c>
      <c r="D92" s="100" t="str">
        <f>IFERROR(tbl_ent_agos[[#This Row],[preço unitário]]*tbl_ent_agos[[#This Row],[Qtd]],"")</f>
        <v/>
      </c>
      <c r="F92" s="97"/>
      <c r="G92" s="97"/>
      <c r="H92" s="99" t="str">
        <f>IFERROR(VLOOKUP(tbl_ven_agos[[#This Row],[Produto]],produtos,5,0),"")</f>
        <v/>
      </c>
      <c r="I92" s="100" t="str">
        <f>IFERROR(tbl_ven_agos[[#This Row],[preço unitário]]*tbl_ven_agos[[#This Row],[Qtd]],"")</f>
        <v/>
      </c>
      <c r="M92" s="92"/>
    </row>
    <row r="93" spans="1:13" x14ac:dyDescent="0.3">
      <c r="A93" s="97"/>
      <c r="B93" s="98"/>
      <c r="C93" s="99" t="str">
        <f>IFERROR(VLOOKUP(tbl_ent_agos[[#This Row],[Produto]],produtos,3,0),"")</f>
        <v/>
      </c>
      <c r="D93" s="100" t="str">
        <f>IFERROR(tbl_ent_agos[[#This Row],[preço unitário]]*tbl_ent_agos[[#This Row],[Qtd]],"")</f>
        <v/>
      </c>
      <c r="F93" s="97"/>
      <c r="G93" s="97"/>
      <c r="H93" s="99" t="str">
        <f>IFERROR(VLOOKUP(tbl_ven_agos[[#This Row],[Produto]],produtos,5,0),"")</f>
        <v/>
      </c>
      <c r="I93" s="100" t="str">
        <f>IFERROR(tbl_ven_agos[[#This Row],[preço unitário]]*tbl_ven_agos[[#This Row],[Qtd]],"")</f>
        <v/>
      </c>
      <c r="M93" s="92"/>
    </row>
    <row r="94" spans="1:13" x14ac:dyDescent="0.3">
      <c r="A94" s="97"/>
      <c r="B94" s="98"/>
      <c r="C94" s="99" t="str">
        <f>IFERROR(VLOOKUP(tbl_ent_agos[[#This Row],[Produto]],produtos,3,0),"")</f>
        <v/>
      </c>
      <c r="D94" s="100" t="str">
        <f>IFERROR(tbl_ent_agos[[#This Row],[preço unitário]]*tbl_ent_agos[[#This Row],[Qtd]],"")</f>
        <v/>
      </c>
      <c r="F94" s="97"/>
      <c r="G94" s="97"/>
      <c r="H94" s="99" t="str">
        <f>IFERROR(VLOOKUP(tbl_ven_agos[[#This Row],[Produto]],produtos,5,0),"")</f>
        <v/>
      </c>
      <c r="I94" s="100" t="str">
        <f>IFERROR(tbl_ven_agos[[#This Row],[preço unitário]]*tbl_ven_agos[[#This Row],[Qtd]],"")</f>
        <v/>
      </c>
      <c r="M94" s="92"/>
    </row>
    <row r="95" spans="1:13" x14ac:dyDescent="0.3">
      <c r="A95" s="97"/>
      <c r="B95" s="98"/>
      <c r="C95" s="99" t="str">
        <f>IFERROR(VLOOKUP(tbl_ent_agos[[#This Row],[Produto]],produtos,3,0),"")</f>
        <v/>
      </c>
      <c r="D95" s="100" t="str">
        <f>IFERROR(tbl_ent_agos[[#This Row],[preço unitário]]*tbl_ent_agos[[#This Row],[Qtd]],"")</f>
        <v/>
      </c>
      <c r="F95" s="97"/>
      <c r="G95" s="97"/>
      <c r="H95" s="99" t="str">
        <f>IFERROR(VLOOKUP(tbl_ven_agos[[#This Row],[Produto]],produtos,5,0),"")</f>
        <v/>
      </c>
      <c r="I95" s="100" t="str">
        <f>IFERROR(tbl_ven_agos[[#This Row],[preço unitário]]*tbl_ven_agos[[#This Row],[Qtd]],"")</f>
        <v/>
      </c>
      <c r="M95" s="92"/>
    </row>
    <row r="96" spans="1:13" x14ac:dyDescent="0.3">
      <c r="A96" s="97"/>
      <c r="B96" s="98"/>
      <c r="C96" s="99" t="str">
        <f>IFERROR(VLOOKUP(tbl_ent_agos[[#This Row],[Produto]],produtos,3,0),"")</f>
        <v/>
      </c>
      <c r="D96" s="100" t="str">
        <f>IFERROR(tbl_ent_agos[[#This Row],[preço unitário]]*tbl_ent_agos[[#This Row],[Qtd]],"")</f>
        <v/>
      </c>
      <c r="F96" s="97"/>
      <c r="G96" s="97"/>
      <c r="H96" s="99" t="str">
        <f>IFERROR(VLOOKUP(tbl_ven_agos[[#This Row],[Produto]],produtos,5,0),"")</f>
        <v/>
      </c>
      <c r="I96" s="100" t="str">
        <f>IFERROR(tbl_ven_agos[[#This Row],[preço unitário]]*tbl_ven_agos[[#This Row],[Qtd]],"")</f>
        <v/>
      </c>
      <c r="M96" s="92"/>
    </row>
    <row r="97" spans="1:13" x14ac:dyDescent="0.3">
      <c r="A97" s="97"/>
      <c r="B97" s="98"/>
      <c r="C97" s="99" t="str">
        <f>IFERROR(VLOOKUP(tbl_ent_agos[[#This Row],[Produto]],produtos,3,0),"")</f>
        <v/>
      </c>
      <c r="D97" s="100" t="str">
        <f>IFERROR(tbl_ent_agos[[#This Row],[preço unitário]]*tbl_ent_agos[[#This Row],[Qtd]],"")</f>
        <v/>
      </c>
      <c r="F97" s="97"/>
      <c r="G97" s="97"/>
      <c r="H97" s="99" t="str">
        <f>IFERROR(VLOOKUP(tbl_ven_agos[[#This Row],[Produto]],produtos,5,0),"")</f>
        <v/>
      </c>
      <c r="I97" s="100" t="str">
        <f>IFERROR(tbl_ven_agos[[#This Row],[preço unitário]]*tbl_ven_agos[[#This Row],[Qtd]],"")</f>
        <v/>
      </c>
      <c r="M97" s="92"/>
    </row>
    <row r="98" spans="1:13" x14ac:dyDescent="0.3">
      <c r="A98" s="97"/>
      <c r="B98" s="98"/>
      <c r="C98" s="99" t="str">
        <f>IFERROR(VLOOKUP(tbl_ent_agos[[#This Row],[Produto]],produtos,3,0),"")</f>
        <v/>
      </c>
      <c r="D98" s="100" t="str">
        <f>IFERROR(tbl_ent_agos[[#This Row],[preço unitário]]*tbl_ent_agos[[#This Row],[Qtd]],"")</f>
        <v/>
      </c>
      <c r="F98" s="97"/>
      <c r="G98" s="97"/>
      <c r="H98" s="99" t="str">
        <f>IFERROR(VLOOKUP(tbl_ven_agos[[#This Row],[Produto]],produtos,5,0),"")</f>
        <v/>
      </c>
      <c r="I98" s="100" t="str">
        <f>IFERROR(tbl_ven_agos[[#This Row],[preço unitário]]*tbl_ven_agos[[#This Row],[Qtd]],"")</f>
        <v/>
      </c>
      <c r="M98" s="92"/>
    </row>
    <row r="99" spans="1:13" x14ac:dyDescent="0.3">
      <c r="A99" s="97"/>
      <c r="B99" s="98"/>
      <c r="C99" s="99" t="str">
        <f>IFERROR(VLOOKUP(tbl_ent_agos[[#This Row],[Produto]],produtos,3,0),"")</f>
        <v/>
      </c>
      <c r="D99" s="100" t="str">
        <f>IFERROR(tbl_ent_agos[[#This Row],[preço unitário]]*tbl_ent_agos[[#This Row],[Qtd]],"")</f>
        <v/>
      </c>
      <c r="F99" s="97"/>
      <c r="G99" s="97"/>
      <c r="H99" s="99" t="str">
        <f>IFERROR(VLOOKUP(tbl_ven_agos[[#This Row],[Produto]],produtos,5,0),"")</f>
        <v/>
      </c>
      <c r="I99" s="100" t="str">
        <f>IFERROR(tbl_ven_agos[[#This Row],[preço unitário]]*tbl_ven_agos[[#This Row],[Qtd]],"")</f>
        <v/>
      </c>
      <c r="M99" s="92"/>
    </row>
    <row r="100" spans="1:13" x14ac:dyDescent="0.3">
      <c r="A100" s="97"/>
      <c r="B100" s="98"/>
      <c r="C100" s="99" t="str">
        <f>IFERROR(VLOOKUP(tbl_ent_agos[[#This Row],[Produto]],produtos,3,0),"")</f>
        <v/>
      </c>
      <c r="D100" s="100" t="str">
        <f>IFERROR(tbl_ent_agos[[#This Row],[preço unitário]]*tbl_ent_agos[[#This Row],[Qtd]],"")</f>
        <v/>
      </c>
      <c r="F100" s="97"/>
      <c r="G100" s="97"/>
      <c r="H100" s="99" t="str">
        <f>IFERROR(VLOOKUP(tbl_ven_agos[[#This Row],[Produto]],produtos,5,0),"")</f>
        <v/>
      </c>
      <c r="I100" s="100" t="str">
        <f>IFERROR(tbl_ven_agos[[#This Row],[preço unitário]]*tbl_ven_agos[[#This Row],[Qtd]],"")</f>
        <v/>
      </c>
      <c r="M100" s="92"/>
    </row>
    <row r="101" spans="1:13" x14ac:dyDescent="0.3">
      <c r="A101" s="97"/>
      <c r="B101" s="98"/>
      <c r="C101" s="99" t="str">
        <f>IFERROR(VLOOKUP(tbl_ent_agos[[#This Row],[Produto]],produtos,3,0),"")</f>
        <v/>
      </c>
      <c r="D101" s="100" t="str">
        <f>IFERROR(tbl_ent_agos[[#This Row],[preço unitário]]*tbl_ent_agos[[#This Row],[Qtd]],"")</f>
        <v/>
      </c>
      <c r="F101" s="97"/>
      <c r="G101" s="97"/>
      <c r="H101" s="99" t="str">
        <f>IFERROR(VLOOKUP(tbl_ven_agos[[#This Row],[Produto]],produtos,5,0),"")</f>
        <v/>
      </c>
      <c r="I101" s="100" t="str">
        <f>IFERROR(tbl_ven_agos[[#This Row],[preço unitário]]*tbl_ven_agos[[#This Row],[Qtd]],"")</f>
        <v/>
      </c>
      <c r="M101" s="92"/>
    </row>
    <row r="102" spans="1:13" x14ac:dyDescent="0.3">
      <c r="A102" s="97"/>
      <c r="B102" s="98"/>
      <c r="C102" s="99" t="str">
        <f>IFERROR(VLOOKUP(tbl_ent_agos[[#This Row],[Produto]],produtos,3,0),"")</f>
        <v/>
      </c>
      <c r="D102" s="100" t="str">
        <f>IFERROR(tbl_ent_agos[[#This Row],[preço unitário]]*tbl_ent_agos[[#This Row],[Qtd]],"")</f>
        <v/>
      </c>
      <c r="F102" s="97"/>
      <c r="G102" s="97"/>
      <c r="H102" s="99" t="str">
        <f>IFERROR(VLOOKUP(tbl_ven_agos[[#This Row],[Produto]],produtos,5,0),"")</f>
        <v/>
      </c>
      <c r="I102" s="100" t="str">
        <f>IFERROR(tbl_ven_agos[[#This Row],[preço unitário]]*tbl_ven_agos[[#This Row],[Qtd]],"")</f>
        <v/>
      </c>
      <c r="M102" s="92"/>
    </row>
    <row r="103" spans="1:13" x14ac:dyDescent="0.3">
      <c r="A103" s="97"/>
      <c r="B103" s="98"/>
      <c r="C103" s="99" t="str">
        <f>IFERROR(VLOOKUP(tbl_ent_agos[[#This Row],[Produto]],produtos,3,0),"")</f>
        <v/>
      </c>
      <c r="D103" s="100" t="str">
        <f>IFERROR(tbl_ent_agos[[#This Row],[preço unitário]]*tbl_ent_agos[[#This Row],[Qtd]],"")</f>
        <v/>
      </c>
      <c r="F103" s="97"/>
      <c r="G103" s="97"/>
      <c r="H103" s="99" t="str">
        <f>IFERROR(VLOOKUP(tbl_ven_agos[[#This Row],[Produto]],produtos,5,0),"")</f>
        <v/>
      </c>
      <c r="I103" s="100" t="str">
        <f>IFERROR(tbl_ven_agos[[#This Row],[preço unitário]]*tbl_ven_agos[[#This Row],[Qtd]],"")</f>
        <v/>
      </c>
      <c r="M103" s="92"/>
    </row>
    <row r="104" spans="1:13" x14ac:dyDescent="0.3">
      <c r="A104" s="97"/>
      <c r="B104" s="98"/>
      <c r="C104" s="99" t="str">
        <f>IFERROR(VLOOKUP(tbl_ent_agos[[#This Row],[Produto]],produtos,3,0),"")</f>
        <v/>
      </c>
      <c r="D104" s="100" t="str">
        <f>IFERROR(tbl_ent_agos[[#This Row],[preço unitário]]*tbl_ent_agos[[#This Row],[Qtd]],"")</f>
        <v/>
      </c>
      <c r="F104" s="97"/>
      <c r="G104" s="97"/>
      <c r="H104" s="99" t="str">
        <f>IFERROR(VLOOKUP(tbl_ven_agos[[#This Row],[Produto]],produtos,5,0),"")</f>
        <v/>
      </c>
      <c r="I104" s="100" t="str">
        <f>IFERROR(tbl_ven_agos[[#This Row],[preço unitário]]*tbl_ven_agos[[#This Row],[Qtd]],"")</f>
        <v/>
      </c>
      <c r="M104" s="92"/>
    </row>
    <row r="105" spans="1:13" x14ac:dyDescent="0.3">
      <c r="A105" s="97"/>
      <c r="B105" s="98"/>
      <c r="C105" s="99" t="str">
        <f>IFERROR(VLOOKUP(tbl_ent_agos[[#This Row],[Produto]],produtos,3,0),"")</f>
        <v/>
      </c>
      <c r="D105" s="100" t="str">
        <f>IFERROR(tbl_ent_agos[[#This Row],[preço unitário]]*tbl_ent_agos[[#This Row],[Qtd]],"")</f>
        <v/>
      </c>
      <c r="F105" s="97"/>
      <c r="G105" s="97"/>
      <c r="H105" s="99" t="str">
        <f>IFERROR(VLOOKUP(tbl_ven_agos[[#This Row],[Produto]],produtos,5,0),"")</f>
        <v/>
      </c>
      <c r="I105" s="100" t="str">
        <f>IFERROR(tbl_ven_agos[[#This Row],[preço unitário]]*tbl_ven_agos[[#This Row],[Qtd]],"")</f>
        <v/>
      </c>
      <c r="M105" s="92"/>
    </row>
    <row r="106" spans="1:13" x14ac:dyDescent="0.3">
      <c r="A106" s="97"/>
      <c r="B106" s="98"/>
      <c r="C106" s="99" t="str">
        <f>IFERROR(VLOOKUP(tbl_ent_agos[[#This Row],[Produto]],produtos,3,0),"")</f>
        <v/>
      </c>
      <c r="D106" s="100" t="str">
        <f>IFERROR(tbl_ent_agos[[#This Row],[preço unitário]]*tbl_ent_agos[[#This Row],[Qtd]],"")</f>
        <v/>
      </c>
      <c r="F106" s="97"/>
      <c r="G106" s="97"/>
      <c r="H106" s="99" t="str">
        <f>IFERROR(VLOOKUP(tbl_ven_agos[[#This Row],[Produto]],produtos,5,0),"")</f>
        <v/>
      </c>
      <c r="I106" s="100" t="str">
        <f>IFERROR(tbl_ven_agos[[#This Row],[preço unitário]]*tbl_ven_agos[[#This Row],[Qtd]],"")</f>
        <v/>
      </c>
      <c r="M106" s="92"/>
    </row>
    <row r="107" spans="1:13" x14ac:dyDescent="0.3">
      <c r="A107" s="97"/>
      <c r="B107" s="98"/>
      <c r="C107" s="99" t="str">
        <f>IFERROR(VLOOKUP(tbl_ent_agos[[#This Row],[Produto]],produtos,3,0),"")</f>
        <v/>
      </c>
      <c r="D107" s="100" t="str">
        <f>IFERROR(tbl_ent_agos[[#This Row],[preço unitário]]*tbl_ent_agos[[#This Row],[Qtd]],"")</f>
        <v/>
      </c>
      <c r="F107" s="97"/>
      <c r="G107" s="97"/>
      <c r="H107" s="99" t="str">
        <f>IFERROR(VLOOKUP(tbl_ven_agos[[#This Row],[Produto]],produtos,5,0),"")</f>
        <v/>
      </c>
      <c r="I107" s="100" t="str">
        <f>IFERROR(tbl_ven_agos[[#This Row],[preço unitário]]*tbl_ven_agos[[#This Row],[Qtd]],"")</f>
        <v/>
      </c>
      <c r="M107" s="92"/>
    </row>
    <row r="108" spans="1:13" x14ac:dyDescent="0.3">
      <c r="A108" s="97"/>
      <c r="B108" s="98"/>
      <c r="C108" s="99" t="str">
        <f>IFERROR(VLOOKUP(tbl_ent_agos[[#This Row],[Produto]],produtos,3,0),"")</f>
        <v/>
      </c>
      <c r="D108" s="100" t="str">
        <f>IFERROR(tbl_ent_agos[[#This Row],[preço unitário]]*tbl_ent_agos[[#This Row],[Qtd]],"")</f>
        <v/>
      </c>
      <c r="F108" s="97"/>
      <c r="G108" s="97"/>
      <c r="H108" s="99" t="str">
        <f>IFERROR(VLOOKUP(tbl_ven_agos[[#This Row],[Produto]],produtos,5,0),"")</f>
        <v/>
      </c>
      <c r="I108" s="100" t="str">
        <f>IFERROR(tbl_ven_agos[[#This Row],[preço unitário]]*tbl_ven_agos[[#This Row],[Qtd]],"")</f>
        <v/>
      </c>
      <c r="M108" s="92"/>
    </row>
    <row r="109" spans="1:13" x14ac:dyDescent="0.3">
      <c r="A109" s="97"/>
      <c r="B109" s="98"/>
      <c r="C109" s="99" t="str">
        <f>IFERROR(VLOOKUP(tbl_ent_agos[[#This Row],[Produto]],produtos,3,0),"")</f>
        <v/>
      </c>
      <c r="D109" s="100" t="str">
        <f>IFERROR(tbl_ent_agos[[#This Row],[preço unitário]]*tbl_ent_agos[[#This Row],[Qtd]],"")</f>
        <v/>
      </c>
      <c r="F109" s="97"/>
      <c r="G109" s="97"/>
      <c r="H109" s="99" t="str">
        <f>IFERROR(VLOOKUP(tbl_ven_agos[[#This Row],[Produto]],produtos,5,0),"")</f>
        <v/>
      </c>
      <c r="I109" s="100" t="str">
        <f>IFERROR(tbl_ven_agos[[#This Row],[preço unitário]]*tbl_ven_agos[[#This Row],[Qtd]],"")</f>
        <v/>
      </c>
      <c r="M109" s="92"/>
    </row>
    <row r="110" spans="1:13" x14ac:dyDescent="0.3">
      <c r="A110" s="97"/>
      <c r="B110" s="98"/>
      <c r="C110" s="99" t="str">
        <f>IFERROR(VLOOKUP(tbl_ent_agos[[#This Row],[Produto]],produtos,3,0),"")</f>
        <v/>
      </c>
      <c r="D110" s="100" t="str">
        <f>IFERROR(tbl_ent_agos[[#This Row],[preço unitário]]*tbl_ent_agos[[#This Row],[Qtd]],"")</f>
        <v/>
      </c>
      <c r="F110" s="97"/>
      <c r="G110" s="97"/>
      <c r="H110" s="99" t="str">
        <f>IFERROR(VLOOKUP(tbl_ven_agos[[#This Row],[Produto]],produtos,5,0),"")</f>
        <v/>
      </c>
      <c r="I110" s="100" t="str">
        <f>IFERROR(tbl_ven_agos[[#This Row],[preço unitário]]*tbl_ven_agos[[#This Row],[Qtd]],"")</f>
        <v/>
      </c>
      <c r="M110" s="92"/>
    </row>
    <row r="111" spans="1:13" x14ac:dyDescent="0.3">
      <c r="A111" s="97"/>
      <c r="B111" s="98"/>
      <c r="C111" s="99" t="str">
        <f>IFERROR(VLOOKUP(tbl_ent_agos[[#This Row],[Produto]],produtos,3,0),"")</f>
        <v/>
      </c>
      <c r="D111" s="100" t="str">
        <f>IFERROR(tbl_ent_agos[[#This Row],[preço unitário]]*tbl_ent_agos[[#This Row],[Qtd]],"")</f>
        <v/>
      </c>
      <c r="F111" s="97"/>
      <c r="G111" s="97"/>
      <c r="H111" s="99" t="str">
        <f>IFERROR(VLOOKUP(tbl_ven_agos[[#This Row],[Produto]],produtos,5,0),"")</f>
        <v/>
      </c>
      <c r="I111" s="100" t="str">
        <f>IFERROR(tbl_ven_agos[[#This Row],[preço unitário]]*tbl_ven_agos[[#This Row],[Qtd]],"")</f>
        <v/>
      </c>
      <c r="M111" s="92"/>
    </row>
    <row r="112" spans="1:13" x14ac:dyDescent="0.3">
      <c r="A112" s="97"/>
      <c r="B112" s="98"/>
      <c r="C112" s="99" t="str">
        <f>IFERROR(VLOOKUP(tbl_ent_agos[[#This Row],[Produto]],produtos,3,0),"")</f>
        <v/>
      </c>
      <c r="D112" s="100" t="str">
        <f>IFERROR(tbl_ent_agos[[#This Row],[preço unitário]]*tbl_ent_agos[[#This Row],[Qtd]],"")</f>
        <v/>
      </c>
      <c r="F112" s="97"/>
      <c r="G112" s="97"/>
      <c r="H112" s="99" t="str">
        <f>IFERROR(VLOOKUP(tbl_ven_agos[[#This Row],[Produto]],produtos,5,0),"")</f>
        <v/>
      </c>
      <c r="I112" s="100" t="str">
        <f>IFERROR(tbl_ven_agos[[#This Row],[preço unitário]]*tbl_ven_agos[[#This Row],[Qtd]],"")</f>
        <v/>
      </c>
      <c r="M112" s="92"/>
    </row>
    <row r="113" spans="1:13" x14ac:dyDescent="0.3">
      <c r="A113" s="97"/>
      <c r="B113" s="98"/>
      <c r="C113" s="99" t="str">
        <f>IFERROR(VLOOKUP(tbl_ent_agos[[#This Row],[Produto]],produtos,3,0),"")</f>
        <v/>
      </c>
      <c r="D113" s="100" t="str">
        <f>IFERROR(tbl_ent_agos[[#This Row],[preço unitário]]*tbl_ent_agos[[#This Row],[Qtd]],"")</f>
        <v/>
      </c>
      <c r="F113" s="97"/>
      <c r="G113" s="97"/>
      <c r="H113" s="99" t="str">
        <f>IFERROR(VLOOKUP(tbl_ven_agos[[#This Row],[Produto]],produtos,5,0),"")</f>
        <v/>
      </c>
      <c r="I113" s="100" t="str">
        <f>IFERROR(tbl_ven_agos[[#This Row],[preço unitário]]*tbl_ven_agos[[#This Row],[Qtd]],"")</f>
        <v/>
      </c>
      <c r="M113" s="92"/>
    </row>
    <row r="114" spans="1:13" x14ac:dyDescent="0.3">
      <c r="A114" s="97"/>
      <c r="B114" s="98"/>
      <c r="C114" s="99" t="str">
        <f>IFERROR(VLOOKUP(tbl_ent_agos[[#This Row],[Produto]],produtos,3,0),"")</f>
        <v/>
      </c>
      <c r="D114" s="100" t="str">
        <f>IFERROR(tbl_ent_agos[[#This Row],[preço unitário]]*tbl_ent_agos[[#This Row],[Qtd]],"")</f>
        <v/>
      </c>
      <c r="F114" s="97"/>
      <c r="G114" s="97"/>
      <c r="H114" s="99" t="str">
        <f>IFERROR(VLOOKUP(tbl_ven_agos[[#This Row],[Produto]],produtos,5,0),"")</f>
        <v/>
      </c>
      <c r="I114" s="100" t="str">
        <f>IFERROR(tbl_ven_agos[[#This Row],[preço unitário]]*tbl_ven_agos[[#This Row],[Qtd]],"")</f>
        <v/>
      </c>
      <c r="M114" s="92"/>
    </row>
    <row r="115" spans="1:13" x14ac:dyDescent="0.3">
      <c r="A115" s="97"/>
      <c r="B115" s="98"/>
      <c r="C115" s="99" t="str">
        <f>IFERROR(VLOOKUP(tbl_ent_agos[[#This Row],[Produto]],produtos,3,0),"")</f>
        <v/>
      </c>
      <c r="D115" s="100" t="str">
        <f>IFERROR(tbl_ent_agos[[#This Row],[preço unitário]]*tbl_ent_agos[[#This Row],[Qtd]],"")</f>
        <v/>
      </c>
      <c r="F115" s="97"/>
      <c r="G115" s="97"/>
      <c r="H115" s="99" t="str">
        <f>IFERROR(VLOOKUP(tbl_ven_agos[[#This Row],[Produto]],produtos,5,0),"")</f>
        <v/>
      </c>
      <c r="I115" s="100" t="str">
        <f>IFERROR(tbl_ven_agos[[#This Row],[preço unitário]]*tbl_ven_agos[[#This Row],[Qtd]],"")</f>
        <v/>
      </c>
      <c r="M115" s="92"/>
    </row>
    <row r="116" spans="1:13" x14ac:dyDescent="0.3">
      <c r="A116" s="97"/>
      <c r="B116" s="98"/>
      <c r="C116" s="99" t="str">
        <f>IFERROR(VLOOKUP(tbl_ent_agos[[#This Row],[Produto]],produtos,3,0),"")</f>
        <v/>
      </c>
      <c r="D116" s="100" t="str">
        <f>IFERROR(tbl_ent_agos[[#This Row],[preço unitário]]*tbl_ent_agos[[#This Row],[Qtd]],"")</f>
        <v/>
      </c>
      <c r="F116" s="97"/>
      <c r="G116" s="97"/>
      <c r="H116" s="99" t="str">
        <f>IFERROR(VLOOKUP(tbl_ven_agos[[#This Row],[Produto]],produtos,5,0),"")</f>
        <v/>
      </c>
      <c r="I116" s="100" t="str">
        <f>IFERROR(tbl_ven_agos[[#This Row],[preço unitário]]*tbl_ven_agos[[#This Row],[Qtd]],"")</f>
        <v/>
      </c>
      <c r="M116" s="92"/>
    </row>
    <row r="117" spans="1:13" x14ac:dyDescent="0.3">
      <c r="A117" s="97"/>
      <c r="B117" s="98"/>
      <c r="C117" s="99" t="str">
        <f>IFERROR(VLOOKUP(tbl_ent_agos[[#This Row],[Produto]],produtos,3,0),"")</f>
        <v/>
      </c>
      <c r="D117" s="100" t="str">
        <f>IFERROR(tbl_ent_agos[[#This Row],[preço unitário]]*tbl_ent_agos[[#This Row],[Qtd]],"")</f>
        <v/>
      </c>
      <c r="F117" s="97"/>
      <c r="G117" s="97"/>
      <c r="H117" s="99" t="str">
        <f>IFERROR(VLOOKUP(tbl_ven_agos[[#This Row],[Produto]],produtos,5,0),"")</f>
        <v/>
      </c>
      <c r="I117" s="100" t="str">
        <f>IFERROR(tbl_ven_agos[[#This Row],[preço unitário]]*tbl_ven_agos[[#This Row],[Qtd]],"")</f>
        <v/>
      </c>
      <c r="M117" s="92"/>
    </row>
    <row r="118" spans="1:13" x14ac:dyDescent="0.3">
      <c r="A118" s="97"/>
      <c r="B118" s="98"/>
      <c r="C118" s="99" t="str">
        <f>IFERROR(VLOOKUP(tbl_ent_agos[[#This Row],[Produto]],produtos,3,0),"")</f>
        <v/>
      </c>
      <c r="D118" s="100" t="str">
        <f>IFERROR(tbl_ent_agos[[#This Row],[preço unitário]]*tbl_ent_agos[[#This Row],[Qtd]],"")</f>
        <v/>
      </c>
      <c r="F118" s="97"/>
      <c r="G118" s="97"/>
      <c r="H118" s="99" t="str">
        <f>IFERROR(VLOOKUP(tbl_ven_agos[[#This Row],[Produto]],produtos,5,0),"")</f>
        <v/>
      </c>
      <c r="I118" s="100" t="str">
        <f>IFERROR(tbl_ven_agos[[#This Row],[preço unitário]]*tbl_ven_agos[[#This Row],[Qtd]],"")</f>
        <v/>
      </c>
      <c r="M118" s="92"/>
    </row>
    <row r="119" spans="1:13" x14ac:dyDescent="0.3">
      <c r="A119" s="97"/>
      <c r="B119" s="98"/>
      <c r="C119" s="99" t="str">
        <f>IFERROR(VLOOKUP(tbl_ent_agos[[#This Row],[Produto]],produtos,3,0),"")</f>
        <v/>
      </c>
      <c r="D119" s="100" t="str">
        <f>IFERROR(tbl_ent_agos[[#This Row],[preço unitário]]*tbl_ent_agos[[#This Row],[Qtd]],"")</f>
        <v/>
      </c>
      <c r="F119" s="97"/>
      <c r="G119" s="97"/>
      <c r="H119" s="99" t="str">
        <f>IFERROR(VLOOKUP(tbl_ven_agos[[#This Row],[Produto]],produtos,5,0),"")</f>
        <v/>
      </c>
      <c r="I119" s="100" t="str">
        <f>IFERROR(tbl_ven_agos[[#This Row],[preço unitário]]*tbl_ven_agos[[#This Row],[Qtd]],"")</f>
        <v/>
      </c>
      <c r="M119" s="92"/>
    </row>
    <row r="120" spans="1:13" x14ac:dyDescent="0.3">
      <c r="A120" s="97"/>
      <c r="B120" s="98"/>
      <c r="C120" s="99" t="str">
        <f>IFERROR(VLOOKUP(tbl_ent_agos[[#This Row],[Produto]],produtos,3,0),"")</f>
        <v/>
      </c>
      <c r="D120" s="100" t="str">
        <f>IFERROR(tbl_ent_agos[[#This Row],[preço unitário]]*tbl_ent_agos[[#This Row],[Qtd]],"")</f>
        <v/>
      </c>
      <c r="F120" s="97"/>
      <c r="G120" s="97"/>
      <c r="H120" s="99" t="str">
        <f>IFERROR(VLOOKUP(tbl_ven_agos[[#This Row],[Produto]],produtos,5,0),"")</f>
        <v/>
      </c>
      <c r="I120" s="100" t="str">
        <f>IFERROR(tbl_ven_agos[[#This Row],[preço unitário]]*tbl_ven_agos[[#This Row],[Qtd]],"")</f>
        <v/>
      </c>
      <c r="M120" s="92"/>
    </row>
    <row r="121" spans="1:13" x14ac:dyDescent="0.3">
      <c r="A121" s="97"/>
      <c r="B121" s="98"/>
      <c r="C121" s="99" t="str">
        <f>IFERROR(VLOOKUP(tbl_ent_agos[[#This Row],[Produto]],produtos,3,0),"")</f>
        <v/>
      </c>
      <c r="D121" s="100" t="str">
        <f>IFERROR(tbl_ent_agos[[#This Row],[preço unitário]]*tbl_ent_agos[[#This Row],[Qtd]],"")</f>
        <v/>
      </c>
      <c r="F121" s="97"/>
      <c r="G121" s="97"/>
      <c r="H121" s="99" t="str">
        <f>IFERROR(VLOOKUP(tbl_ven_agos[[#This Row],[Produto]],produtos,5,0),"")</f>
        <v/>
      </c>
      <c r="I121" s="100" t="str">
        <f>IFERROR(tbl_ven_agos[[#This Row],[preço unitário]]*tbl_ven_agos[[#This Row],[Qtd]],"")</f>
        <v/>
      </c>
      <c r="M121" s="92"/>
    </row>
    <row r="122" spans="1:13" x14ac:dyDescent="0.3">
      <c r="A122" s="97"/>
      <c r="B122" s="98"/>
      <c r="C122" s="99" t="str">
        <f>IFERROR(VLOOKUP(tbl_ent_agos[[#This Row],[Produto]],produtos,3,0),"")</f>
        <v/>
      </c>
      <c r="D122" s="100" t="str">
        <f>IFERROR(tbl_ent_agos[[#This Row],[preço unitário]]*tbl_ent_agos[[#This Row],[Qtd]],"")</f>
        <v/>
      </c>
      <c r="F122" s="97"/>
      <c r="G122" s="97"/>
      <c r="H122" s="99" t="str">
        <f>IFERROR(VLOOKUP(tbl_ven_agos[[#This Row],[Produto]],produtos,5,0),"")</f>
        <v/>
      </c>
      <c r="I122" s="100" t="str">
        <f>IFERROR(tbl_ven_agos[[#This Row],[preço unitário]]*tbl_ven_agos[[#This Row],[Qtd]],"")</f>
        <v/>
      </c>
      <c r="M122" s="92"/>
    </row>
    <row r="123" spans="1:13" x14ac:dyDescent="0.3">
      <c r="A123" s="97"/>
      <c r="B123" s="98"/>
      <c r="C123" s="99" t="str">
        <f>IFERROR(VLOOKUP(tbl_ent_agos[[#This Row],[Produto]],produtos,3,0),"")</f>
        <v/>
      </c>
      <c r="D123" s="100" t="str">
        <f>IFERROR(tbl_ent_agos[[#This Row],[preço unitário]]*tbl_ent_agos[[#This Row],[Qtd]],"")</f>
        <v/>
      </c>
      <c r="F123" s="97"/>
      <c r="G123" s="97"/>
      <c r="H123" s="99" t="str">
        <f>IFERROR(VLOOKUP(tbl_ven_agos[[#This Row],[Produto]],produtos,5,0),"")</f>
        <v/>
      </c>
      <c r="I123" s="100" t="str">
        <f>IFERROR(tbl_ven_agos[[#This Row],[preço unitário]]*tbl_ven_agos[[#This Row],[Qtd]],"")</f>
        <v/>
      </c>
      <c r="M123" s="92"/>
    </row>
    <row r="124" spans="1:13" x14ac:dyDescent="0.3">
      <c r="A124" s="97"/>
      <c r="B124" s="98"/>
      <c r="C124" s="99" t="str">
        <f>IFERROR(VLOOKUP(tbl_ent_agos[[#This Row],[Produto]],produtos,3,0),"")</f>
        <v/>
      </c>
      <c r="D124" s="100" t="str">
        <f>IFERROR(tbl_ent_agos[[#This Row],[preço unitário]]*tbl_ent_agos[[#This Row],[Qtd]],"")</f>
        <v/>
      </c>
      <c r="F124" s="97"/>
      <c r="G124" s="97"/>
      <c r="H124" s="99" t="str">
        <f>IFERROR(VLOOKUP(tbl_ven_agos[[#This Row],[Produto]],produtos,5,0),"")</f>
        <v/>
      </c>
      <c r="I124" s="100" t="str">
        <f>IFERROR(tbl_ven_agos[[#This Row],[preço unitário]]*tbl_ven_agos[[#This Row],[Qtd]],"")</f>
        <v/>
      </c>
      <c r="M124" s="92"/>
    </row>
    <row r="125" spans="1:13" x14ac:dyDescent="0.3">
      <c r="A125" s="97"/>
      <c r="B125" s="98"/>
      <c r="C125" s="99" t="str">
        <f>IFERROR(VLOOKUP(tbl_ent_agos[[#This Row],[Produto]],produtos,3,0),"")</f>
        <v/>
      </c>
      <c r="D125" s="100" t="str">
        <f>IFERROR(tbl_ent_agos[[#This Row],[preço unitário]]*tbl_ent_agos[[#This Row],[Qtd]],"")</f>
        <v/>
      </c>
      <c r="F125" s="97"/>
      <c r="G125" s="97"/>
      <c r="H125" s="99" t="str">
        <f>IFERROR(VLOOKUP(tbl_ven_agos[[#This Row],[Produto]],produtos,5,0),"")</f>
        <v/>
      </c>
      <c r="I125" s="100" t="str">
        <f>IFERROR(tbl_ven_agos[[#This Row],[preço unitário]]*tbl_ven_agos[[#This Row],[Qtd]],"")</f>
        <v/>
      </c>
      <c r="M125" s="92"/>
    </row>
    <row r="126" spans="1:13" x14ac:dyDescent="0.3">
      <c r="A126" s="97"/>
      <c r="B126" s="98"/>
      <c r="C126" s="99" t="str">
        <f>IFERROR(VLOOKUP(tbl_ent_agos[[#This Row],[Produto]],produtos,3,0),"")</f>
        <v/>
      </c>
      <c r="D126" s="100" t="str">
        <f>IFERROR(tbl_ent_agos[[#This Row],[preço unitário]]*tbl_ent_agos[[#This Row],[Qtd]],"")</f>
        <v/>
      </c>
      <c r="F126" s="97"/>
      <c r="G126" s="97"/>
      <c r="H126" s="99" t="str">
        <f>IFERROR(VLOOKUP(tbl_ven_agos[[#This Row],[Produto]],produtos,5,0),"")</f>
        <v/>
      </c>
      <c r="I126" s="100" t="str">
        <f>IFERROR(tbl_ven_agos[[#This Row],[preço unitário]]*tbl_ven_agos[[#This Row],[Qtd]],"")</f>
        <v/>
      </c>
      <c r="M126" s="92"/>
    </row>
    <row r="127" spans="1:13" x14ac:dyDescent="0.3">
      <c r="A127" s="97"/>
      <c r="B127" s="98"/>
      <c r="C127" s="99" t="str">
        <f>IFERROR(VLOOKUP(tbl_ent_agos[[#This Row],[Produto]],produtos,3,0),"")</f>
        <v/>
      </c>
      <c r="D127" s="100" t="str">
        <f>IFERROR(tbl_ent_agos[[#This Row],[preço unitário]]*tbl_ent_agos[[#This Row],[Qtd]],"")</f>
        <v/>
      </c>
      <c r="F127" s="97"/>
      <c r="G127" s="97"/>
      <c r="H127" s="99" t="str">
        <f>IFERROR(VLOOKUP(tbl_ven_agos[[#This Row],[Produto]],produtos,5,0),"")</f>
        <v/>
      </c>
      <c r="I127" s="100" t="str">
        <f>IFERROR(tbl_ven_agos[[#This Row],[preço unitário]]*tbl_ven_agos[[#This Row],[Qtd]],"")</f>
        <v/>
      </c>
      <c r="M127" s="92"/>
    </row>
    <row r="128" spans="1:13" x14ac:dyDescent="0.3">
      <c r="A128" s="97"/>
      <c r="B128" s="98"/>
      <c r="C128" s="99" t="str">
        <f>IFERROR(VLOOKUP(tbl_ent_agos[[#This Row],[Produto]],produtos,3,0),"")</f>
        <v/>
      </c>
      <c r="D128" s="100" t="str">
        <f>IFERROR(tbl_ent_agos[[#This Row],[preço unitário]]*tbl_ent_agos[[#This Row],[Qtd]],"")</f>
        <v/>
      </c>
      <c r="F128" s="97"/>
      <c r="G128" s="97"/>
      <c r="H128" s="99" t="str">
        <f>IFERROR(VLOOKUP(tbl_ven_agos[[#This Row],[Produto]],produtos,5,0),"")</f>
        <v/>
      </c>
      <c r="I128" s="100" t="str">
        <f>IFERROR(tbl_ven_agos[[#This Row],[preço unitário]]*tbl_ven_agos[[#This Row],[Qtd]],"")</f>
        <v/>
      </c>
      <c r="M128" s="92"/>
    </row>
    <row r="129" spans="1:13" x14ac:dyDescent="0.3">
      <c r="A129" s="97"/>
      <c r="B129" s="98"/>
      <c r="C129" s="99" t="str">
        <f>IFERROR(VLOOKUP(tbl_ent_agos[[#This Row],[Produto]],produtos,3,0),"")</f>
        <v/>
      </c>
      <c r="D129" s="100" t="str">
        <f>IFERROR(tbl_ent_agos[[#This Row],[preço unitário]]*tbl_ent_agos[[#This Row],[Qtd]],"")</f>
        <v/>
      </c>
      <c r="F129" s="97"/>
      <c r="G129" s="97"/>
      <c r="H129" s="99" t="str">
        <f>IFERROR(VLOOKUP(tbl_ven_agos[[#This Row],[Produto]],produtos,5,0),"")</f>
        <v/>
      </c>
      <c r="I129" s="100" t="str">
        <f>IFERROR(tbl_ven_agos[[#This Row],[preço unitário]]*tbl_ven_agos[[#This Row],[Qtd]],"")</f>
        <v/>
      </c>
      <c r="M129" s="92"/>
    </row>
    <row r="130" spans="1:13" x14ac:dyDescent="0.3">
      <c r="A130" s="97"/>
      <c r="B130" s="98"/>
      <c r="C130" s="99" t="str">
        <f>IFERROR(VLOOKUP(tbl_ent_agos[[#This Row],[Produto]],produtos,3,0),"")</f>
        <v/>
      </c>
      <c r="D130" s="100" t="str">
        <f>IFERROR(tbl_ent_agos[[#This Row],[preço unitário]]*tbl_ent_agos[[#This Row],[Qtd]],"")</f>
        <v/>
      </c>
      <c r="F130" s="97"/>
      <c r="G130" s="97"/>
      <c r="H130" s="99" t="str">
        <f>IFERROR(VLOOKUP(tbl_ven_agos[[#This Row],[Produto]],produtos,5,0),"")</f>
        <v/>
      </c>
      <c r="I130" s="100" t="str">
        <f>IFERROR(tbl_ven_agos[[#This Row],[preço unitário]]*tbl_ven_agos[[#This Row],[Qtd]],"")</f>
        <v/>
      </c>
      <c r="M130" s="92"/>
    </row>
    <row r="131" spans="1:13" x14ac:dyDescent="0.3">
      <c r="A131" s="97"/>
      <c r="B131" s="98"/>
      <c r="C131" s="99" t="str">
        <f>IFERROR(VLOOKUP(tbl_ent_agos[[#This Row],[Produto]],produtos,3,0),"")</f>
        <v/>
      </c>
      <c r="D131" s="100" t="str">
        <f>IFERROR(tbl_ent_agos[[#This Row],[preço unitário]]*tbl_ent_agos[[#This Row],[Qtd]],"")</f>
        <v/>
      </c>
      <c r="F131" s="97"/>
      <c r="G131" s="97"/>
      <c r="H131" s="99" t="str">
        <f>IFERROR(VLOOKUP(tbl_ven_agos[[#This Row],[Produto]],produtos,5,0),"")</f>
        <v/>
      </c>
      <c r="I131" s="100" t="str">
        <f>IFERROR(tbl_ven_agos[[#This Row],[preço unitário]]*tbl_ven_agos[[#This Row],[Qtd]],"")</f>
        <v/>
      </c>
      <c r="M131" s="92"/>
    </row>
    <row r="132" spans="1:13" x14ac:dyDescent="0.3">
      <c r="A132" s="97"/>
      <c r="B132" s="98"/>
      <c r="C132" s="99" t="str">
        <f>IFERROR(VLOOKUP(tbl_ent_agos[[#This Row],[Produto]],produtos,3,0),"")</f>
        <v/>
      </c>
      <c r="D132" s="100" t="str">
        <f>IFERROR(tbl_ent_agos[[#This Row],[preço unitário]]*tbl_ent_agos[[#This Row],[Qtd]],"")</f>
        <v/>
      </c>
      <c r="F132" s="97"/>
      <c r="G132" s="97"/>
      <c r="H132" s="99" t="str">
        <f>IFERROR(VLOOKUP(tbl_ven_agos[[#This Row],[Produto]],produtos,5,0),"")</f>
        <v/>
      </c>
      <c r="I132" s="100" t="str">
        <f>IFERROR(tbl_ven_agos[[#This Row],[preço unitário]]*tbl_ven_agos[[#This Row],[Qtd]],"")</f>
        <v/>
      </c>
      <c r="M132" s="92"/>
    </row>
    <row r="133" spans="1:13" x14ac:dyDescent="0.3">
      <c r="A133" s="97"/>
      <c r="B133" s="98"/>
      <c r="C133" s="99" t="str">
        <f>IFERROR(VLOOKUP(tbl_ent_agos[[#This Row],[Produto]],produtos,3,0),"")</f>
        <v/>
      </c>
      <c r="D133" s="100" t="str">
        <f>IFERROR(tbl_ent_agos[[#This Row],[preço unitário]]*tbl_ent_agos[[#This Row],[Qtd]],"")</f>
        <v/>
      </c>
      <c r="F133" s="97"/>
      <c r="G133" s="97"/>
      <c r="H133" s="99" t="str">
        <f>IFERROR(VLOOKUP(tbl_ven_agos[[#This Row],[Produto]],produtos,5,0),"")</f>
        <v/>
      </c>
      <c r="I133" s="100" t="str">
        <f>IFERROR(tbl_ven_agos[[#This Row],[preço unitário]]*tbl_ven_agos[[#This Row],[Qtd]],"")</f>
        <v/>
      </c>
      <c r="M133" s="92"/>
    </row>
    <row r="134" spans="1:13" x14ac:dyDescent="0.3">
      <c r="A134" s="97"/>
      <c r="B134" s="98"/>
      <c r="C134" s="99" t="str">
        <f>IFERROR(VLOOKUP(tbl_ent_agos[[#This Row],[Produto]],produtos,3,0),"")</f>
        <v/>
      </c>
      <c r="D134" s="100" t="str">
        <f>IFERROR(tbl_ent_agos[[#This Row],[preço unitário]]*tbl_ent_agos[[#This Row],[Qtd]],"")</f>
        <v/>
      </c>
      <c r="F134" s="97"/>
      <c r="G134" s="97"/>
      <c r="H134" s="99" t="str">
        <f>IFERROR(VLOOKUP(tbl_ven_agos[[#This Row],[Produto]],produtos,5,0),"")</f>
        <v/>
      </c>
      <c r="I134" s="100" t="str">
        <f>IFERROR(tbl_ven_agos[[#This Row],[preço unitário]]*tbl_ven_agos[[#This Row],[Qtd]],"")</f>
        <v/>
      </c>
      <c r="M134" s="92"/>
    </row>
    <row r="135" spans="1:13" x14ac:dyDescent="0.3">
      <c r="A135" s="97"/>
      <c r="B135" s="98"/>
      <c r="C135" s="99" t="str">
        <f>IFERROR(VLOOKUP(tbl_ent_agos[[#This Row],[Produto]],produtos,3,0),"")</f>
        <v/>
      </c>
      <c r="D135" s="100" t="str">
        <f>IFERROR(tbl_ent_agos[[#This Row],[preço unitário]]*tbl_ent_agos[[#This Row],[Qtd]],"")</f>
        <v/>
      </c>
      <c r="F135" s="97"/>
      <c r="G135" s="97"/>
      <c r="H135" s="99" t="str">
        <f>IFERROR(VLOOKUP(tbl_ven_agos[[#This Row],[Produto]],produtos,5,0),"")</f>
        <v/>
      </c>
      <c r="I135" s="100" t="str">
        <f>IFERROR(tbl_ven_agos[[#This Row],[preço unitário]]*tbl_ven_agos[[#This Row],[Qtd]],"")</f>
        <v/>
      </c>
      <c r="M135" s="92"/>
    </row>
    <row r="136" spans="1:13" x14ac:dyDescent="0.3">
      <c r="A136" s="97"/>
      <c r="B136" s="98"/>
      <c r="C136" s="99" t="str">
        <f>IFERROR(VLOOKUP(tbl_ent_agos[[#This Row],[Produto]],produtos,3,0),"")</f>
        <v/>
      </c>
      <c r="D136" s="100" t="str">
        <f>IFERROR(tbl_ent_agos[[#This Row],[preço unitário]]*tbl_ent_agos[[#This Row],[Qtd]],"")</f>
        <v/>
      </c>
      <c r="F136" s="97"/>
      <c r="G136" s="97"/>
      <c r="H136" s="99" t="str">
        <f>IFERROR(VLOOKUP(tbl_ven_agos[[#This Row],[Produto]],produtos,5,0),"")</f>
        <v/>
      </c>
      <c r="I136" s="100" t="str">
        <f>IFERROR(tbl_ven_agos[[#This Row],[preço unitário]]*tbl_ven_agos[[#This Row],[Qtd]],"")</f>
        <v/>
      </c>
      <c r="M136" s="92"/>
    </row>
    <row r="137" spans="1:13" x14ac:dyDescent="0.3">
      <c r="A137" s="97"/>
      <c r="B137" s="98"/>
      <c r="C137" s="99" t="str">
        <f>IFERROR(VLOOKUP(tbl_ent_agos[[#This Row],[Produto]],produtos,3,0),"")</f>
        <v/>
      </c>
      <c r="D137" s="100" t="str">
        <f>IFERROR(tbl_ent_agos[[#This Row],[preço unitário]]*tbl_ent_agos[[#This Row],[Qtd]],"")</f>
        <v/>
      </c>
      <c r="F137" s="97"/>
      <c r="G137" s="97"/>
      <c r="H137" s="99" t="str">
        <f>IFERROR(VLOOKUP(tbl_ven_agos[[#This Row],[Produto]],produtos,5,0),"")</f>
        <v/>
      </c>
      <c r="I137" s="100" t="str">
        <f>IFERROR(tbl_ven_agos[[#This Row],[preço unitário]]*tbl_ven_agos[[#This Row],[Qtd]],"")</f>
        <v/>
      </c>
      <c r="M137" s="92"/>
    </row>
    <row r="138" spans="1:13" x14ac:dyDescent="0.3">
      <c r="A138" s="97"/>
      <c r="B138" s="98"/>
      <c r="C138" s="99" t="str">
        <f>IFERROR(VLOOKUP(tbl_ent_agos[[#This Row],[Produto]],produtos,3,0),"")</f>
        <v/>
      </c>
      <c r="D138" s="100" t="str">
        <f>IFERROR(tbl_ent_agos[[#This Row],[preço unitário]]*tbl_ent_agos[[#This Row],[Qtd]],"")</f>
        <v/>
      </c>
      <c r="F138" s="97"/>
      <c r="G138" s="97"/>
      <c r="H138" s="99" t="str">
        <f>IFERROR(VLOOKUP(tbl_ven_agos[[#This Row],[Produto]],produtos,5,0),"")</f>
        <v/>
      </c>
      <c r="I138" s="100" t="str">
        <f>IFERROR(tbl_ven_agos[[#This Row],[preço unitário]]*tbl_ven_agos[[#This Row],[Qtd]],"")</f>
        <v/>
      </c>
      <c r="M138" s="92"/>
    </row>
    <row r="139" spans="1:13" x14ac:dyDescent="0.3">
      <c r="A139" s="97"/>
      <c r="B139" s="98"/>
      <c r="C139" s="99" t="str">
        <f>IFERROR(VLOOKUP(tbl_ent_agos[[#This Row],[Produto]],produtos,3,0),"")</f>
        <v/>
      </c>
      <c r="D139" s="100" t="str">
        <f>IFERROR(tbl_ent_agos[[#This Row],[preço unitário]]*tbl_ent_agos[[#This Row],[Qtd]],"")</f>
        <v/>
      </c>
      <c r="F139" s="97"/>
      <c r="G139" s="97"/>
      <c r="H139" s="99" t="str">
        <f>IFERROR(VLOOKUP(tbl_ven_agos[[#This Row],[Produto]],produtos,5,0),"")</f>
        <v/>
      </c>
      <c r="I139" s="100" t="str">
        <f>IFERROR(tbl_ven_agos[[#This Row],[preço unitário]]*tbl_ven_agos[[#This Row],[Qtd]],"")</f>
        <v/>
      </c>
      <c r="M139" s="92"/>
    </row>
    <row r="140" spans="1:13" x14ac:dyDescent="0.3">
      <c r="A140" s="97"/>
      <c r="B140" s="98"/>
      <c r="C140" s="99" t="str">
        <f>IFERROR(VLOOKUP(tbl_ent_agos[[#This Row],[Produto]],produtos,3,0),"")</f>
        <v/>
      </c>
      <c r="D140" s="100" t="str">
        <f>IFERROR(tbl_ent_agos[[#This Row],[preço unitário]]*tbl_ent_agos[[#This Row],[Qtd]],"")</f>
        <v/>
      </c>
      <c r="F140" s="97"/>
      <c r="G140" s="97"/>
      <c r="H140" s="99" t="str">
        <f>IFERROR(VLOOKUP(tbl_ven_agos[[#This Row],[Produto]],produtos,5,0),"")</f>
        <v/>
      </c>
      <c r="I140" s="100" t="str">
        <f>IFERROR(tbl_ven_agos[[#This Row],[preço unitário]]*tbl_ven_agos[[#This Row],[Qtd]],"")</f>
        <v/>
      </c>
      <c r="M140" s="92"/>
    </row>
    <row r="141" spans="1:13" x14ac:dyDescent="0.3">
      <c r="A141" s="97"/>
      <c r="B141" s="98"/>
      <c r="C141" s="99" t="str">
        <f>IFERROR(VLOOKUP(tbl_ent_agos[[#This Row],[Produto]],produtos,3,0),"")</f>
        <v/>
      </c>
      <c r="D141" s="100" t="str">
        <f>IFERROR(tbl_ent_agos[[#This Row],[preço unitário]]*tbl_ent_agos[[#This Row],[Qtd]],"")</f>
        <v/>
      </c>
      <c r="F141" s="97"/>
      <c r="G141" s="97"/>
      <c r="H141" s="99" t="str">
        <f>IFERROR(VLOOKUP(tbl_ven_agos[[#This Row],[Produto]],produtos,5,0),"")</f>
        <v/>
      </c>
      <c r="I141" s="100" t="str">
        <f>IFERROR(tbl_ven_agos[[#This Row],[preço unitário]]*tbl_ven_agos[[#This Row],[Qtd]],"")</f>
        <v/>
      </c>
      <c r="M141" s="92"/>
    </row>
    <row r="142" spans="1:13" x14ac:dyDescent="0.3">
      <c r="A142" s="97"/>
      <c r="B142" s="98"/>
      <c r="C142" s="99" t="str">
        <f>IFERROR(VLOOKUP(tbl_ent_agos[[#This Row],[Produto]],produtos,3,0),"")</f>
        <v/>
      </c>
      <c r="D142" s="100" t="str">
        <f>IFERROR(tbl_ent_agos[[#This Row],[preço unitário]]*tbl_ent_agos[[#This Row],[Qtd]],"")</f>
        <v/>
      </c>
      <c r="F142" s="97"/>
      <c r="G142" s="97"/>
      <c r="H142" s="99" t="str">
        <f>IFERROR(VLOOKUP(tbl_ven_agos[[#This Row],[Produto]],produtos,5,0),"")</f>
        <v/>
      </c>
      <c r="I142" s="100" t="str">
        <f>IFERROR(tbl_ven_agos[[#This Row],[preço unitário]]*tbl_ven_agos[[#This Row],[Qtd]],"")</f>
        <v/>
      </c>
      <c r="M142" s="92"/>
    </row>
    <row r="143" spans="1:13" x14ac:dyDescent="0.3">
      <c r="A143" s="97"/>
      <c r="B143" s="98"/>
      <c r="C143" s="99" t="str">
        <f>IFERROR(VLOOKUP(tbl_ent_agos[[#This Row],[Produto]],produtos,3,0),"")</f>
        <v/>
      </c>
      <c r="D143" s="100" t="str">
        <f>IFERROR(tbl_ent_agos[[#This Row],[preço unitário]]*tbl_ent_agos[[#This Row],[Qtd]],"")</f>
        <v/>
      </c>
      <c r="F143" s="97"/>
      <c r="G143" s="97"/>
      <c r="H143" s="99" t="str">
        <f>IFERROR(VLOOKUP(tbl_ven_agos[[#This Row],[Produto]],produtos,5,0),"")</f>
        <v/>
      </c>
      <c r="I143" s="100" t="str">
        <f>IFERROR(tbl_ven_agos[[#This Row],[preço unitário]]*tbl_ven_agos[[#This Row],[Qtd]],"")</f>
        <v/>
      </c>
      <c r="M143" s="92"/>
    </row>
    <row r="144" spans="1:13" x14ac:dyDescent="0.3">
      <c r="A144" s="97"/>
      <c r="B144" s="98"/>
      <c r="C144" s="99" t="str">
        <f>IFERROR(VLOOKUP(tbl_ent_agos[[#This Row],[Produto]],produtos,3,0),"")</f>
        <v/>
      </c>
      <c r="D144" s="100" t="str">
        <f>IFERROR(tbl_ent_agos[[#This Row],[preço unitário]]*tbl_ent_agos[[#This Row],[Qtd]],"")</f>
        <v/>
      </c>
      <c r="F144" s="97"/>
      <c r="G144" s="97"/>
      <c r="H144" s="99" t="str">
        <f>IFERROR(VLOOKUP(tbl_ven_agos[[#This Row],[Produto]],produtos,5,0),"")</f>
        <v/>
      </c>
      <c r="I144" s="100" t="str">
        <f>IFERROR(tbl_ven_agos[[#This Row],[preço unitário]]*tbl_ven_agos[[#This Row],[Qtd]],"")</f>
        <v/>
      </c>
      <c r="M144" s="92"/>
    </row>
    <row r="145" spans="1:13" x14ac:dyDescent="0.3">
      <c r="A145" s="97"/>
      <c r="B145" s="98"/>
      <c r="C145" s="99" t="str">
        <f>IFERROR(VLOOKUP(tbl_ent_agos[[#This Row],[Produto]],produtos,3,0),"")</f>
        <v/>
      </c>
      <c r="D145" s="100" t="str">
        <f>IFERROR(tbl_ent_agos[[#This Row],[preço unitário]]*tbl_ent_agos[[#This Row],[Qtd]],"")</f>
        <v/>
      </c>
      <c r="F145" s="97"/>
      <c r="G145" s="97"/>
      <c r="H145" s="99" t="str">
        <f>IFERROR(VLOOKUP(tbl_ven_agos[[#This Row],[Produto]],produtos,5,0),"")</f>
        <v/>
      </c>
      <c r="I145" s="100" t="str">
        <f>IFERROR(tbl_ven_agos[[#This Row],[preço unitário]]*tbl_ven_agos[[#This Row],[Qtd]],"")</f>
        <v/>
      </c>
      <c r="M145" s="92"/>
    </row>
    <row r="146" spans="1:13" x14ac:dyDescent="0.3">
      <c r="A146" s="97"/>
      <c r="B146" s="98"/>
      <c r="C146" s="99" t="str">
        <f>IFERROR(VLOOKUP(tbl_ent_agos[[#This Row],[Produto]],produtos,3,0),"")</f>
        <v/>
      </c>
      <c r="D146" s="100" t="str">
        <f>IFERROR(tbl_ent_agos[[#This Row],[preço unitário]]*tbl_ent_agos[[#This Row],[Qtd]],"")</f>
        <v/>
      </c>
      <c r="F146" s="97"/>
      <c r="G146" s="97"/>
      <c r="H146" s="99" t="str">
        <f>IFERROR(VLOOKUP(tbl_ven_agos[[#This Row],[Produto]],produtos,5,0),"")</f>
        <v/>
      </c>
      <c r="I146" s="100" t="str">
        <f>IFERROR(tbl_ven_agos[[#This Row],[preço unitário]]*tbl_ven_agos[[#This Row],[Qtd]],"")</f>
        <v/>
      </c>
      <c r="M146" s="92"/>
    </row>
    <row r="147" spans="1:13" x14ac:dyDescent="0.3">
      <c r="A147" s="97"/>
      <c r="B147" s="98"/>
      <c r="C147" s="99" t="str">
        <f>IFERROR(VLOOKUP(tbl_ent_agos[[#This Row],[Produto]],produtos,3,0),"")</f>
        <v/>
      </c>
      <c r="D147" s="100" t="str">
        <f>IFERROR(tbl_ent_agos[[#This Row],[preço unitário]]*tbl_ent_agos[[#This Row],[Qtd]],"")</f>
        <v/>
      </c>
      <c r="F147" s="97"/>
      <c r="G147" s="97"/>
      <c r="H147" s="99" t="str">
        <f>IFERROR(VLOOKUP(tbl_ven_agos[[#This Row],[Produto]],produtos,5,0),"")</f>
        <v/>
      </c>
      <c r="I147" s="100" t="str">
        <f>IFERROR(tbl_ven_agos[[#This Row],[preço unitário]]*tbl_ven_agos[[#This Row],[Qtd]],"")</f>
        <v/>
      </c>
      <c r="M147" s="92"/>
    </row>
    <row r="148" spans="1:13" x14ac:dyDescent="0.3">
      <c r="A148" s="97"/>
      <c r="B148" s="98"/>
      <c r="C148" s="99" t="str">
        <f>IFERROR(VLOOKUP(tbl_ent_agos[[#This Row],[Produto]],produtos,3,0),"")</f>
        <v/>
      </c>
      <c r="D148" s="100" t="str">
        <f>IFERROR(tbl_ent_agos[[#This Row],[preço unitário]]*tbl_ent_agos[[#This Row],[Qtd]],"")</f>
        <v/>
      </c>
      <c r="F148" s="97"/>
      <c r="G148" s="97"/>
      <c r="H148" s="99" t="str">
        <f>IFERROR(VLOOKUP(tbl_ven_agos[[#This Row],[Produto]],produtos,5,0),"")</f>
        <v/>
      </c>
      <c r="I148" s="100" t="str">
        <f>IFERROR(tbl_ven_agos[[#This Row],[preço unitário]]*tbl_ven_agos[[#This Row],[Qtd]],"")</f>
        <v/>
      </c>
      <c r="M148" s="92"/>
    </row>
    <row r="149" spans="1:13" x14ac:dyDescent="0.3">
      <c r="A149" s="97"/>
      <c r="B149" s="98"/>
      <c r="C149" s="99" t="str">
        <f>IFERROR(VLOOKUP(tbl_ent_agos[[#This Row],[Produto]],produtos,3,0),"")</f>
        <v/>
      </c>
      <c r="D149" s="100" t="str">
        <f>IFERROR(tbl_ent_agos[[#This Row],[preço unitário]]*tbl_ent_agos[[#This Row],[Qtd]],"")</f>
        <v/>
      </c>
      <c r="F149" s="97"/>
      <c r="G149" s="97"/>
      <c r="H149" s="99" t="str">
        <f>IFERROR(VLOOKUP(tbl_ven_agos[[#This Row],[Produto]],produtos,5,0),"")</f>
        <v/>
      </c>
      <c r="I149" s="100" t="str">
        <f>IFERROR(tbl_ven_agos[[#This Row],[preço unitário]]*tbl_ven_agos[[#This Row],[Qtd]],"")</f>
        <v/>
      </c>
      <c r="M149" s="92"/>
    </row>
    <row r="150" spans="1:13" x14ac:dyDescent="0.3">
      <c r="A150" s="97"/>
      <c r="B150" s="98"/>
      <c r="C150" s="99" t="str">
        <f>IFERROR(VLOOKUP(tbl_ent_agos[[#This Row],[Produto]],produtos,3,0),"")</f>
        <v/>
      </c>
      <c r="D150" s="100" t="str">
        <f>IFERROR(tbl_ent_agos[[#This Row],[preço unitário]]*tbl_ent_agos[[#This Row],[Qtd]],"")</f>
        <v/>
      </c>
      <c r="F150" s="97"/>
      <c r="G150" s="97"/>
      <c r="H150" s="99" t="str">
        <f>IFERROR(VLOOKUP(tbl_ven_agos[[#This Row],[Produto]],produtos,5,0),"")</f>
        <v/>
      </c>
      <c r="I150" s="100" t="str">
        <f>IFERROR(tbl_ven_agos[[#This Row],[preço unitário]]*tbl_ven_agos[[#This Row],[Qtd]],"")</f>
        <v/>
      </c>
      <c r="M150" s="92"/>
    </row>
    <row r="151" spans="1:13" x14ac:dyDescent="0.3">
      <c r="A151" s="97"/>
      <c r="B151" s="98"/>
      <c r="C151" s="99" t="str">
        <f>IFERROR(VLOOKUP(tbl_ent_agos[[#This Row],[Produto]],produtos,3,0),"")</f>
        <v/>
      </c>
      <c r="D151" s="100" t="str">
        <f>IFERROR(tbl_ent_agos[[#This Row],[preço unitário]]*tbl_ent_agos[[#This Row],[Qtd]],"")</f>
        <v/>
      </c>
      <c r="F151" s="97"/>
      <c r="G151" s="97"/>
      <c r="H151" s="99" t="str">
        <f>IFERROR(VLOOKUP(tbl_ven_agos[[#This Row],[Produto]],produtos,5,0),"")</f>
        <v/>
      </c>
      <c r="I151" s="100" t="str">
        <f>IFERROR(tbl_ven_agos[[#This Row],[preço unitário]]*tbl_ven_agos[[#This Row],[Qtd]],"")</f>
        <v/>
      </c>
      <c r="M151" s="92"/>
    </row>
    <row r="152" spans="1:13" x14ac:dyDescent="0.3">
      <c r="A152" s="97"/>
      <c r="B152" s="98"/>
      <c r="C152" s="99" t="str">
        <f>IFERROR(VLOOKUP(tbl_ent_agos[[#This Row],[Produto]],produtos,3,0),"")</f>
        <v/>
      </c>
      <c r="D152" s="100" t="str">
        <f>IFERROR(tbl_ent_agos[[#This Row],[preço unitário]]*tbl_ent_agos[[#This Row],[Qtd]],"")</f>
        <v/>
      </c>
      <c r="F152" s="97"/>
      <c r="G152" s="97"/>
      <c r="H152" s="99" t="str">
        <f>IFERROR(VLOOKUP(tbl_ven_agos[[#This Row],[Produto]],produtos,5,0),"")</f>
        <v/>
      </c>
      <c r="I152" s="100" t="str">
        <f>IFERROR(tbl_ven_agos[[#This Row],[preço unitário]]*tbl_ven_agos[[#This Row],[Qtd]],"")</f>
        <v/>
      </c>
      <c r="M152" s="92"/>
    </row>
    <row r="153" spans="1:13" x14ac:dyDescent="0.3">
      <c r="A153" s="97"/>
      <c r="B153" s="98"/>
      <c r="C153" s="99" t="str">
        <f>IFERROR(VLOOKUP(tbl_ent_agos[[#This Row],[Produto]],produtos,3,0),"")</f>
        <v/>
      </c>
      <c r="D153" s="100" t="str">
        <f>IFERROR(tbl_ent_agos[[#This Row],[preço unitário]]*tbl_ent_agos[[#This Row],[Qtd]],"")</f>
        <v/>
      </c>
      <c r="F153" s="97"/>
      <c r="G153" s="97"/>
      <c r="H153" s="99" t="str">
        <f>IFERROR(VLOOKUP(tbl_ven_agos[[#This Row],[Produto]],produtos,5,0),"")</f>
        <v/>
      </c>
      <c r="I153" s="100" t="str">
        <f>IFERROR(tbl_ven_agos[[#This Row],[preço unitário]]*tbl_ven_agos[[#This Row],[Qtd]],"")</f>
        <v/>
      </c>
      <c r="M153" s="92"/>
    </row>
    <row r="154" spans="1:13" x14ac:dyDescent="0.3">
      <c r="A154" s="97"/>
      <c r="B154" s="98"/>
      <c r="C154" s="99" t="str">
        <f>IFERROR(VLOOKUP(tbl_ent_agos[[#This Row],[Produto]],produtos,3,0),"")</f>
        <v/>
      </c>
      <c r="D154" s="100" t="str">
        <f>IFERROR(tbl_ent_agos[[#This Row],[preço unitário]]*tbl_ent_agos[[#This Row],[Qtd]],"")</f>
        <v/>
      </c>
      <c r="F154" s="97"/>
      <c r="G154" s="97"/>
      <c r="H154" s="99" t="str">
        <f>IFERROR(VLOOKUP(tbl_ven_agos[[#This Row],[Produto]],produtos,5,0),"")</f>
        <v/>
      </c>
      <c r="I154" s="100" t="str">
        <f>IFERROR(tbl_ven_agos[[#This Row],[preço unitário]]*tbl_ven_agos[[#This Row],[Qtd]],"")</f>
        <v/>
      </c>
      <c r="M154" s="92"/>
    </row>
    <row r="155" spans="1:13" x14ac:dyDescent="0.3">
      <c r="A155" s="97"/>
      <c r="B155" s="98"/>
      <c r="C155" s="99" t="str">
        <f>IFERROR(VLOOKUP(tbl_ent_agos[[#This Row],[Produto]],produtos,3,0),"")</f>
        <v/>
      </c>
      <c r="D155" s="100" t="str">
        <f>IFERROR(tbl_ent_agos[[#This Row],[preço unitário]]*tbl_ent_agos[[#This Row],[Qtd]],"")</f>
        <v/>
      </c>
      <c r="F155" s="97"/>
      <c r="G155" s="97"/>
      <c r="H155" s="99" t="str">
        <f>IFERROR(VLOOKUP(tbl_ven_agos[[#This Row],[Produto]],produtos,5,0),"")</f>
        <v/>
      </c>
      <c r="I155" s="100" t="str">
        <f>IFERROR(tbl_ven_agos[[#This Row],[preço unitário]]*tbl_ven_agos[[#This Row],[Qtd]],"")</f>
        <v/>
      </c>
      <c r="M155" s="92"/>
    </row>
    <row r="156" spans="1:13" x14ac:dyDescent="0.3">
      <c r="A156" s="97"/>
      <c r="B156" s="98"/>
      <c r="C156" s="99" t="str">
        <f>IFERROR(VLOOKUP(tbl_ent_agos[[#This Row],[Produto]],produtos,3,0),"")</f>
        <v/>
      </c>
      <c r="D156" s="100" t="str">
        <f>IFERROR(tbl_ent_agos[[#This Row],[preço unitário]]*tbl_ent_agos[[#This Row],[Qtd]],"")</f>
        <v/>
      </c>
      <c r="F156" s="97"/>
      <c r="G156" s="97"/>
      <c r="H156" s="99" t="str">
        <f>IFERROR(VLOOKUP(tbl_ven_agos[[#This Row],[Produto]],produtos,5,0),"")</f>
        <v/>
      </c>
      <c r="I156" s="100" t="str">
        <f>IFERROR(tbl_ven_agos[[#This Row],[preço unitário]]*tbl_ven_agos[[#This Row],[Qtd]],"")</f>
        <v/>
      </c>
      <c r="M156" s="92"/>
    </row>
    <row r="157" spans="1:13" x14ac:dyDescent="0.3">
      <c r="A157" s="97"/>
      <c r="B157" s="98"/>
      <c r="C157" s="99" t="str">
        <f>IFERROR(VLOOKUP(tbl_ent_agos[[#This Row],[Produto]],produtos,3,0),"")</f>
        <v/>
      </c>
      <c r="D157" s="100" t="str">
        <f>IFERROR(tbl_ent_agos[[#This Row],[preço unitário]]*tbl_ent_agos[[#This Row],[Qtd]],"")</f>
        <v/>
      </c>
      <c r="F157" s="97"/>
      <c r="G157" s="97"/>
      <c r="H157" s="99" t="str">
        <f>IFERROR(VLOOKUP(tbl_ven_agos[[#This Row],[Produto]],produtos,5,0),"")</f>
        <v/>
      </c>
      <c r="I157" s="100" t="str">
        <f>IFERROR(tbl_ven_agos[[#This Row],[preço unitário]]*tbl_ven_agos[[#This Row],[Qtd]],"")</f>
        <v/>
      </c>
      <c r="M157" s="92"/>
    </row>
    <row r="158" spans="1:13" x14ac:dyDescent="0.3">
      <c r="A158" s="97"/>
      <c r="B158" s="98"/>
      <c r="C158" s="99" t="str">
        <f>IFERROR(VLOOKUP(tbl_ent_agos[[#This Row],[Produto]],produtos,3,0),"")</f>
        <v/>
      </c>
      <c r="D158" s="100" t="str">
        <f>IFERROR(tbl_ent_agos[[#This Row],[preço unitário]]*tbl_ent_agos[[#This Row],[Qtd]],"")</f>
        <v/>
      </c>
      <c r="F158" s="97"/>
      <c r="G158" s="97"/>
      <c r="H158" s="99" t="str">
        <f>IFERROR(VLOOKUP(tbl_ven_agos[[#This Row],[Produto]],produtos,5,0),"")</f>
        <v/>
      </c>
      <c r="I158" s="100" t="str">
        <f>IFERROR(tbl_ven_agos[[#This Row],[preço unitário]]*tbl_ven_agos[[#This Row],[Qtd]],"")</f>
        <v/>
      </c>
      <c r="M158" s="92"/>
    </row>
    <row r="159" spans="1:13" x14ac:dyDescent="0.3">
      <c r="A159" s="97"/>
      <c r="B159" s="98"/>
      <c r="C159" s="99" t="str">
        <f>IFERROR(VLOOKUP(tbl_ent_agos[[#This Row],[Produto]],produtos,3,0),"")</f>
        <v/>
      </c>
      <c r="D159" s="100" t="str">
        <f>IFERROR(tbl_ent_agos[[#This Row],[preço unitário]]*tbl_ent_agos[[#This Row],[Qtd]],"")</f>
        <v/>
      </c>
      <c r="F159" s="97"/>
      <c r="G159" s="97"/>
      <c r="H159" s="99" t="str">
        <f>IFERROR(VLOOKUP(tbl_ven_agos[[#This Row],[Produto]],produtos,5,0),"")</f>
        <v/>
      </c>
      <c r="I159" s="100" t="str">
        <f>IFERROR(tbl_ven_agos[[#This Row],[preço unitário]]*tbl_ven_agos[[#This Row],[Qtd]],"")</f>
        <v/>
      </c>
      <c r="M159" s="92"/>
    </row>
    <row r="160" spans="1:13" x14ac:dyDescent="0.3">
      <c r="A160" s="97"/>
      <c r="B160" s="98"/>
      <c r="C160" s="99" t="str">
        <f>IFERROR(VLOOKUP(tbl_ent_agos[[#This Row],[Produto]],produtos,3,0),"")</f>
        <v/>
      </c>
      <c r="D160" s="100" t="str">
        <f>IFERROR(tbl_ent_agos[[#This Row],[preço unitário]]*tbl_ent_agos[[#This Row],[Qtd]],"")</f>
        <v/>
      </c>
      <c r="F160" s="97"/>
      <c r="G160" s="97"/>
      <c r="H160" s="99" t="str">
        <f>IFERROR(VLOOKUP(tbl_ven_agos[[#This Row],[Produto]],produtos,5,0),"")</f>
        <v/>
      </c>
      <c r="I160" s="100" t="str">
        <f>IFERROR(tbl_ven_agos[[#This Row],[preço unitário]]*tbl_ven_agos[[#This Row],[Qtd]],"")</f>
        <v/>
      </c>
      <c r="M160" s="92"/>
    </row>
    <row r="161" spans="1:13" x14ac:dyDescent="0.3">
      <c r="A161" s="97"/>
      <c r="B161" s="98"/>
      <c r="C161" s="99" t="str">
        <f>IFERROR(VLOOKUP(tbl_ent_agos[[#This Row],[Produto]],produtos,3,0),"")</f>
        <v/>
      </c>
      <c r="D161" s="100" t="str">
        <f>IFERROR(tbl_ent_agos[[#This Row],[preço unitário]]*tbl_ent_agos[[#This Row],[Qtd]],"")</f>
        <v/>
      </c>
      <c r="F161" s="97"/>
      <c r="G161" s="97"/>
      <c r="H161" s="99" t="str">
        <f>IFERROR(VLOOKUP(tbl_ven_agos[[#This Row],[Produto]],produtos,5,0),"")</f>
        <v/>
      </c>
      <c r="I161" s="100" t="str">
        <f>IFERROR(tbl_ven_agos[[#This Row],[preço unitário]]*tbl_ven_agos[[#This Row],[Qtd]],"")</f>
        <v/>
      </c>
      <c r="M161" s="92"/>
    </row>
    <row r="162" spans="1:13" x14ac:dyDescent="0.3">
      <c r="A162" s="97"/>
      <c r="B162" s="98"/>
      <c r="C162" s="99" t="str">
        <f>IFERROR(VLOOKUP(tbl_ent_agos[[#This Row],[Produto]],produtos,3,0),"")</f>
        <v/>
      </c>
      <c r="D162" s="100" t="str">
        <f>IFERROR(tbl_ent_agos[[#This Row],[preço unitário]]*tbl_ent_agos[[#This Row],[Qtd]],"")</f>
        <v/>
      </c>
      <c r="F162" s="97"/>
      <c r="G162" s="97"/>
      <c r="H162" s="99" t="str">
        <f>IFERROR(VLOOKUP(tbl_ven_agos[[#This Row],[Produto]],produtos,5,0),"")</f>
        <v/>
      </c>
      <c r="I162" s="100" t="str">
        <f>IFERROR(tbl_ven_agos[[#This Row],[preço unitário]]*tbl_ven_agos[[#This Row],[Qtd]],"")</f>
        <v/>
      </c>
      <c r="M162" s="92"/>
    </row>
    <row r="163" spans="1:13" x14ac:dyDescent="0.3">
      <c r="A163" s="97"/>
      <c r="B163" s="98"/>
      <c r="C163" s="99" t="str">
        <f>IFERROR(VLOOKUP(tbl_ent_agos[[#This Row],[Produto]],produtos,3,0),"")</f>
        <v/>
      </c>
      <c r="D163" s="100" t="str">
        <f>IFERROR(tbl_ent_agos[[#This Row],[preço unitário]]*tbl_ent_agos[[#This Row],[Qtd]],"")</f>
        <v/>
      </c>
      <c r="F163" s="97"/>
      <c r="G163" s="97"/>
      <c r="H163" s="99" t="str">
        <f>IFERROR(VLOOKUP(tbl_ven_agos[[#This Row],[Produto]],produtos,5,0),"")</f>
        <v/>
      </c>
      <c r="I163" s="100" t="str">
        <f>IFERROR(tbl_ven_agos[[#This Row],[preço unitário]]*tbl_ven_agos[[#This Row],[Qtd]],"")</f>
        <v/>
      </c>
      <c r="M163" s="92"/>
    </row>
    <row r="164" spans="1:13" x14ac:dyDescent="0.3">
      <c r="A164" s="97"/>
      <c r="B164" s="98"/>
      <c r="C164" s="99" t="str">
        <f>IFERROR(VLOOKUP(tbl_ent_agos[[#This Row],[Produto]],produtos,3,0),"")</f>
        <v/>
      </c>
      <c r="D164" s="100" t="str">
        <f>IFERROR(tbl_ent_agos[[#This Row],[preço unitário]]*tbl_ent_agos[[#This Row],[Qtd]],"")</f>
        <v/>
      </c>
      <c r="F164" s="97"/>
      <c r="G164" s="97"/>
      <c r="H164" s="99" t="str">
        <f>IFERROR(VLOOKUP(tbl_ven_agos[[#This Row],[Produto]],produtos,5,0),"")</f>
        <v/>
      </c>
      <c r="I164" s="100" t="str">
        <f>IFERROR(tbl_ven_agos[[#This Row],[preço unitário]]*tbl_ven_agos[[#This Row],[Qtd]],"")</f>
        <v/>
      </c>
      <c r="M164" s="92"/>
    </row>
    <row r="165" spans="1:13" x14ac:dyDescent="0.3">
      <c r="A165" s="97"/>
      <c r="B165" s="98"/>
      <c r="C165" s="99" t="str">
        <f>IFERROR(VLOOKUP(tbl_ent_agos[[#This Row],[Produto]],produtos,3,0),"")</f>
        <v/>
      </c>
      <c r="D165" s="100" t="str">
        <f>IFERROR(tbl_ent_agos[[#This Row],[preço unitário]]*tbl_ent_agos[[#This Row],[Qtd]],"")</f>
        <v/>
      </c>
      <c r="F165" s="97"/>
      <c r="G165" s="97"/>
      <c r="H165" s="99" t="str">
        <f>IFERROR(VLOOKUP(tbl_ven_agos[[#This Row],[Produto]],produtos,5,0),"")</f>
        <v/>
      </c>
      <c r="I165" s="100" t="str">
        <f>IFERROR(tbl_ven_agos[[#This Row],[preço unitário]]*tbl_ven_agos[[#This Row],[Qtd]],"")</f>
        <v/>
      </c>
      <c r="M165" s="92"/>
    </row>
    <row r="166" spans="1:13" x14ac:dyDescent="0.3">
      <c r="A166" s="97"/>
      <c r="B166" s="98"/>
      <c r="C166" s="99" t="str">
        <f>IFERROR(VLOOKUP(tbl_ent_agos[[#This Row],[Produto]],produtos,3,0),"")</f>
        <v/>
      </c>
      <c r="D166" s="100" t="str">
        <f>IFERROR(tbl_ent_agos[[#This Row],[preço unitário]]*tbl_ent_agos[[#This Row],[Qtd]],"")</f>
        <v/>
      </c>
      <c r="F166" s="97"/>
      <c r="G166" s="97"/>
      <c r="H166" s="99" t="str">
        <f>IFERROR(VLOOKUP(tbl_ven_agos[[#This Row],[Produto]],produtos,5,0),"")</f>
        <v/>
      </c>
      <c r="I166" s="100" t="str">
        <f>IFERROR(tbl_ven_agos[[#This Row],[preço unitário]]*tbl_ven_agos[[#This Row],[Qtd]],"")</f>
        <v/>
      </c>
      <c r="M166" s="92"/>
    </row>
    <row r="167" spans="1:13" x14ac:dyDescent="0.3">
      <c r="A167" s="97"/>
      <c r="B167" s="98"/>
      <c r="C167" s="99" t="str">
        <f>IFERROR(VLOOKUP(tbl_ent_agos[[#This Row],[Produto]],produtos,3,0),"")</f>
        <v/>
      </c>
      <c r="D167" s="100" t="str">
        <f>IFERROR(tbl_ent_agos[[#This Row],[preço unitário]]*tbl_ent_agos[[#This Row],[Qtd]],"")</f>
        <v/>
      </c>
      <c r="F167" s="97"/>
      <c r="G167" s="97"/>
      <c r="H167" s="99" t="str">
        <f>IFERROR(VLOOKUP(tbl_ven_agos[[#This Row],[Produto]],produtos,5,0),"")</f>
        <v/>
      </c>
      <c r="I167" s="100" t="str">
        <f>IFERROR(tbl_ven_agos[[#This Row],[preço unitário]]*tbl_ven_agos[[#This Row],[Qtd]],"")</f>
        <v/>
      </c>
      <c r="M167" s="92"/>
    </row>
    <row r="168" spans="1:13" x14ac:dyDescent="0.3">
      <c r="A168" s="97"/>
      <c r="B168" s="98"/>
      <c r="C168" s="99" t="str">
        <f>IFERROR(VLOOKUP(tbl_ent_agos[[#This Row],[Produto]],produtos,3,0),"")</f>
        <v/>
      </c>
      <c r="D168" s="100" t="str">
        <f>IFERROR(tbl_ent_agos[[#This Row],[preço unitário]]*tbl_ent_agos[[#This Row],[Qtd]],"")</f>
        <v/>
      </c>
      <c r="F168" s="97"/>
      <c r="G168" s="97"/>
      <c r="H168" s="99" t="str">
        <f>IFERROR(VLOOKUP(tbl_ven_agos[[#This Row],[Produto]],produtos,5,0),"")</f>
        <v/>
      </c>
      <c r="I168" s="100" t="str">
        <f>IFERROR(tbl_ven_agos[[#This Row],[preço unitário]]*tbl_ven_agos[[#This Row],[Qtd]],"")</f>
        <v/>
      </c>
      <c r="M168" s="92"/>
    </row>
    <row r="169" spans="1:13" x14ac:dyDescent="0.3">
      <c r="A169" s="97"/>
      <c r="B169" s="98"/>
      <c r="C169" s="99" t="str">
        <f>IFERROR(VLOOKUP(tbl_ent_agos[[#This Row],[Produto]],produtos,3,0),"")</f>
        <v/>
      </c>
      <c r="D169" s="100" t="str">
        <f>IFERROR(tbl_ent_agos[[#This Row],[preço unitário]]*tbl_ent_agos[[#This Row],[Qtd]],"")</f>
        <v/>
      </c>
      <c r="F169" s="97"/>
      <c r="G169" s="97"/>
      <c r="H169" s="99" t="str">
        <f>IFERROR(VLOOKUP(tbl_ven_agos[[#This Row],[Produto]],produtos,5,0),"")</f>
        <v/>
      </c>
      <c r="I169" s="100" t="str">
        <f>IFERROR(tbl_ven_agos[[#This Row],[preço unitário]]*tbl_ven_agos[[#This Row],[Qtd]],"")</f>
        <v/>
      </c>
      <c r="M169" s="92"/>
    </row>
    <row r="170" spans="1:13" x14ac:dyDescent="0.3">
      <c r="A170" s="97"/>
      <c r="B170" s="98"/>
      <c r="C170" s="99" t="str">
        <f>IFERROR(VLOOKUP(tbl_ent_agos[[#This Row],[Produto]],produtos,3,0),"")</f>
        <v/>
      </c>
      <c r="D170" s="100" t="str">
        <f>IFERROR(tbl_ent_agos[[#This Row],[preço unitário]]*tbl_ent_agos[[#This Row],[Qtd]],"")</f>
        <v/>
      </c>
      <c r="F170" s="97"/>
      <c r="G170" s="97"/>
      <c r="H170" s="99" t="str">
        <f>IFERROR(VLOOKUP(tbl_ven_agos[[#This Row],[Produto]],produtos,5,0),"")</f>
        <v/>
      </c>
      <c r="I170" s="100" t="str">
        <f>IFERROR(tbl_ven_agos[[#This Row],[preço unitário]]*tbl_ven_agos[[#This Row],[Qtd]],"")</f>
        <v/>
      </c>
      <c r="M170" s="92"/>
    </row>
    <row r="171" spans="1:13" x14ac:dyDescent="0.3">
      <c r="A171" s="97"/>
      <c r="B171" s="98"/>
      <c r="C171" s="99" t="str">
        <f>IFERROR(VLOOKUP(tbl_ent_agos[[#This Row],[Produto]],produtos,3,0),"")</f>
        <v/>
      </c>
      <c r="D171" s="100" t="str">
        <f>IFERROR(tbl_ent_agos[[#This Row],[preço unitário]]*tbl_ent_agos[[#This Row],[Qtd]],"")</f>
        <v/>
      </c>
      <c r="F171" s="97"/>
      <c r="G171" s="97"/>
      <c r="H171" s="99" t="str">
        <f>IFERROR(VLOOKUP(tbl_ven_agos[[#This Row],[Produto]],produtos,5,0),"")</f>
        <v/>
      </c>
      <c r="I171" s="100" t="str">
        <f>IFERROR(tbl_ven_agos[[#This Row],[preço unitário]]*tbl_ven_agos[[#This Row],[Qtd]],"")</f>
        <v/>
      </c>
      <c r="M171" s="92"/>
    </row>
    <row r="172" spans="1:13" x14ac:dyDescent="0.3">
      <c r="A172" s="97"/>
      <c r="B172" s="98"/>
      <c r="C172" s="99" t="str">
        <f>IFERROR(VLOOKUP(tbl_ent_agos[[#This Row],[Produto]],produtos,3,0),"")</f>
        <v/>
      </c>
      <c r="D172" s="100" t="str">
        <f>IFERROR(tbl_ent_agos[[#This Row],[preço unitário]]*tbl_ent_agos[[#This Row],[Qtd]],"")</f>
        <v/>
      </c>
      <c r="F172" s="97"/>
      <c r="G172" s="97"/>
      <c r="H172" s="99" t="str">
        <f>IFERROR(VLOOKUP(tbl_ven_agos[[#This Row],[Produto]],produtos,5,0),"")</f>
        <v/>
      </c>
      <c r="I172" s="100" t="str">
        <f>IFERROR(tbl_ven_agos[[#This Row],[preço unitário]]*tbl_ven_agos[[#This Row],[Qtd]],"")</f>
        <v/>
      </c>
      <c r="M172" s="92"/>
    </row>
    <row r="173" spans="1:13" x14ac:dyDescent="0.3">
      <c r="A173" s="97"/>
      <c r="B173" s="98"/>
      <c r="C173" s="99" t="str">
        <f>IFERROR(VLOOKUP(tbl_ent_agos[[#This Row],[Produto]],produtos,3,0),"")</f>
        <v/>
      </c>
      <c r="D173" s="100" t="str">
        <f>IFERROR(tbl_ent_agos[[#This Row],[preço unitário]]*tbl_ent_agos[[#This Row],[Qtd]],"")</f>
        <v/>
      </c>
      <c r="F173" s="97"/>
      <c r="G173" s="97"/>
      <c r="H173" s="99" t="str">
        <f>IFERROR(VLOOKUP(tbl_ven_agos[[#This Row],[Produto]],produtos,5,0),"")</f>
        <v/>
      </c>
      <c r="I173" s="100" t="str">
        <f>IFERROR(tbl_ven_agos[[#This Row],[preço unitário]]*tbl_ven_agos[[#This Row],[Qtd]],"")</f>
        <v/>
      </c>
      <c r="M173" s="92"/>
    </row>
    <row r="174" spans="1:13" x14ac:dyDescent="0.3">
      <c r="A174" s="97"/>
      <c r="B174" s="98"/>
      <c r="C174" s="99" t="str">
        <f>IFERROR(VLOOKUP(tbl_ent_agos[[#This Row],[Produto]],produtos,3,0),"")</f>
        <v/>
      </c>
      <c r="D174" s="100" t="str">
        <f>IFERROR(tbl_ent_agos[[#This Row],[preço unitário]]*tbl_ent_agos[[#This Row],[Qtd]],"")</f>
        <v/>
      </c>
      <c r="F174" s="97"/>
      <c r="G174" s="97"/>
      <c r="H174" s="99" t="str">
        <f>IFERROR(VLOOKUP(tbl_ven_agos[[#This Row],[Produto]],produtos,5,0),"")</f>
        <v/>
      </c>
      <c r="I174" s="100" t="str">
        <f>IFERROR(tbl_ven_agos[[#This Row],[preço unitário]]*tbl_ven_agos[[#This Row],[Qtd]],"")</f>
        <v/>
      </c>
      <c r="M174" s="92"/>
    </row>
    <row r="175" spans="1:13" x14ac:dyDescent="0.3">
      <c r="A175" s="97"/>
      <c r="B175" s="98"/>
      <c r="C175" s="99" t="str">
        <f>IFERROR(VLOOKUP(tbl_ent_agos[[#This Row],[Produto]],produtos,3,0),"")</f>
        <v/>
      </c>
      <c r="D175" s="100" t="str">
        <f>IFERROR(tbl_ent_agos[[#This Row],[preço unitário]]*tbl_ent_agos[[#This Row],[Qtd]],"")</f>
        <v/>
      </c>
      <c r="F175" s="97"/>
      <c r="G175" s="97"/>
      <c r="H175" s="99" t="str">
        <f>IFERROR(VLOOKUP(tbl_ven_agos[[#This Row],[Produto]],produtos,5,0),"")</f>
        <v/>
      </c>
      <c r="I175" s="100" t="str">
        <f>IFERROR(tbl_ven_agos[[#This Row],[preço unitário]]*tbl_ven_agos[[#This Row],[Qtd]],"")</f>
        <v/>
      </c>
      <c r="M175" s="92"/>
    </row>
    <row r="176" spans="1:13" x14ac:dyDescent="0.3">
      <c r="A176" s="97"/>
      <c r="B176" s="98"/>
      <c r="C176" s="99" t="str">
        <f>IFERROR(VLOOKUP(tbl_ent_agos[[#This Row],[Produto]],produtos,3,0),"")</f>
        <v/>
      </c>
      <c r="D176" s="100" t="str">
        <f>IFERROR(tbl_ent_agos[[#This Row],[preço unitário]]*tbl_ent_agos[[#This Row],[Qtd]],"")</f>
        <v/>
      </c>
      <c r="F176" s="97"/>
      <c r="G176" s="97"/>
      <c r="H176" s="99" t="str">
        <f>IFERROR(VLOOKUP(tbl_ven_agos[[#This Row],[Produto]],produtos,5,0),"")</f>
        <v/>
      </c>
      <c r="I176" s="100" t="str">
        <f>IFERROR(tbl_ven_agos[[#This Row],[preço unitário]]*tbl_ven_agos[[#This Row],[Qtd]],"")</f>
        <v/>
      </c>
      <c r="M176" s="92"/>
    </row>
    <row r="177" spans="1:13" x14ac:dyDescent="0.3">
      <c r="A177" s="97"/>
      <c r="B177" s="98"/>
      <c r="C177" s="99" t="str">
        <f>IFERROR(VLOOKUP(tbl_ent_agos[[#This Row],[Produto]],produtos,3,0),"")</f>
        <v/>
      </c>
      <c r="D177" s="100" t="str">
        <f>IFERROR(tbl_ent_agos[[#This Row],[preço unitário]]*tbl_ent_agos[[#This Row],[Qtd]],"")</f>
        <v/>
      </c>
      <c r="F177" s="97"/>
      <c r="G177" s="97"/>
      <c r="H177" s="99" t="str">
        <f>IFERROR(VLOOKUP(tbl_ven_agos[[#This Row],[Produto]],produtos,5,0),"")</f>
        <v/>
      </c>
      <c r="I177" s="100" t="str">
        <f>IFERROR(tbl_ven_agos[[#This Row],[preço unitário]]*tbl_ven_agos[[#This Row],[Qtd]],"")</f>
        <v/>
      </c>
      <c r="M177" s="92"/>
    </row>
    <row r="178" spans="1:13" x14ac:dyDescent="0.3">
      <c r="A178" s="97"/>
      <c r="B178" s="98"/>
      <c r="C178" s="99" t="str">
        <f>IFERROR(VLOOKUP(tbl_ent_agos[[#This Row],[Produto]],produtos,3,0),"")</f>
        <v/>
      </c>
      <c r="D178" s="100" t="str">
        <f>IFERROR(tbl_ent_agos[[#This Row],[preço unitário]]*tbl_ent_agos[[#This Row],[Qtd]],"")</f>
        <v/>
      </c>
      <c r="F178" s="97"/>
      <c r="G178" s="97"/>
      <c r="H178" s="99" t="str">
        <f>IFERROR(VLOOKUP(tbl_ven_agos[[#This Row],[Produto]],produtos,5,0),"")</f>
        <v/>
      </c>
      <c r="I178" s="100" t="str">
        <f>IFERROR(tbl_ven_agos[[#This Row],[preço unitário]]*tbl_ven_agos[[#This Row],[Qtd]],"")</f>
        <v/>
      </c>
      <c r="M178" s="92"/>
    </row>
    <row r="179" spans="1:13" x14ac:dyDescent="0.3">
      <c r="A179" s="97"/>
      <c r="B179" s="98"/>
      <c r="C179" s="99" t="str">
        <f>IFERROR(VLOOKUP(tbl_ent_agos[[#This Row],[Produto]],produtos,3,0),"")</f>
        <v/>
      </c>
      <c r="D179" s="100" t="str">
        <f>IFERROR(tbl_ent_agos[[#This Row],[preço unitário]]*tbl_ent_agos[[#This Row],[Qtd]],"")</f>
        <v/>
      </c>
      <c r="F179" s="97"/>
      <c r="G179" s="97"/>
      <c r="H179" s="99" t="str">
        <f>IFERROR(VLOOKUP(tbl_ven_agos[[#This Row],[Produto]],produtos,5,0),"")</f>
        <v/>
      </c>
      <c r="I179" s="100" t="str">
        <f>IFERROR(tbl_ven_agos[[#This Row],[preço unitário]]*tbl_ven_agos[[#This Row],[Qtd]],"")</f>
        <v/>
      </c>
      <c r="M179" s="92"/>
    </row>
    <row r="180" spans="1:13" x14ac:dyDescent="0.3">
      <c r="A180" s="97"/>
      <c r="B180" s="98"/>
      <c r="C180" s="99" t="str">
        <f>IFERROR(VLOOKUP(tbl_ent_agos[[#This Row],[Produto]],produtos,3,0),"")</f>
        <v/>
      </c>
      <c r="D180" s="100" t="str">
        <f>IFERROR(tbl_ent_agos[[#This Row],[preço unitário]]*tbl_ent_agos[[#This Row],[Qtd]],"")</f>
        <v/>
      </c>
      <c r="F180" s="97"/>
      <c r="G180" s="97"/>
      <c r="H180" s="99" t="str">
        <f>IFERROR(VLOOKUP(tbl_ven_agos[[#This Row],[Produto]],produtos,5,0),"")</f>
        <v/>
      </c>
      <c r="I180" s="100" t="str">
        <f>IFERROR(tbl_ven_agos[[#This Row],[preço unitário]]*tbl_ven_agos[[#This Row],[Qtd]],"")</f>
        <v/>
      </c>
      <c r="M180" s="92"/>
    </row>
    <row r="181" spans="1:13" x14ac:dyDescent="0.3">
      <c r="A181" s="97"/>
      <c r="B181" s="98"/>
      <c r="C181" s="99" t="str">
        <f>IFERROR(VLOOKUP(tbl_ent_agos[[#This Row],[Produto]],produtos,3,0),"")</f>
        <v/>
      </c>
      <c r="D181" s="100" t="str">
        <f>IFERROR(tbl_ent_agos[[#This Row],[preço unitário]]*tbl_ent_agos[[#This Row],[Qtd]],"")</f>
        <v/>
      </c>
      <c r="F181" s="97"/>
      <c r="G181" s="97"/>
      <c r="H181" s="99" t="str">
        <f>IFERROR(VLOOKUP(tbl_ven_agos[[#This Row],[Produto]],produtos,5,0),"")</f>
        <v/>
      </c>
      <c r="I181" s="100" t="str">
        <f>IFERROR(tbl_ven_agos[[#This Row],[preço unitário]]*tbl_ven_agos[[#This Row],[Qtd]],"")</f>
        <v/>
      </c>
      <c r="M181" s="92"/>
    </row>
    <row r="182" spans="1:13" x14ac:dyDescent="0.3">
      <c r="A182" s="97"/>
      <c r="B182" s="98"/>
      <c r="C182" s="99" t="str">
        <f>IFERROR(VLOOKUP(tbl_ent_agos[[#This Row],[Produto]],produtos,3,0),"")</f>
        <v/>
      </c>
      <c r="D182" s="100" t="str">
        <f>IFERROR(tbl_ent_agos[[#This Row],[preço unitário]]*tbl_ent_agos[[#This Row],[Qtd]],"")</f>
        <v/>
      </c>
      <c r="F182" s="97"/>
      <c r="G182" s="97"/>
      <c r="H182" s="99" t="str">
        <f>IFERROR(VLOOKUP(tbl_ven_agos[[#This Row],[Produto]],produtos,5,0),"")</f>
        <v/>
      </c>
      <c r="I182" s="100" t="str">
        <f>IFERROR(tbl_ven_agos[[#This Row],[preço unitário]]*tbl_ven_agos[[#This Row],[Qtd]],"")</f>
        <v/>
      </c>
      <c r="M182" s="92"/>
    </row>
    <row r="183" spans="1:13" x14ac:dyDescent="0.3">
      <c r="A183" s="97"/>
      <c r="B183" s="98"/>
      <c r="C183" s="99" t="str">
        <f>IFERROR(VLOOKUP(tbl_ent_agos[[#This Row],[Produto]],produtos,3,0),"")</f>
        <v/>
      </c>
      <c r="D183" s="100" t="str">
        <f>IFERROR(tbl_ent_agos[[#This Row],[preço unitário]]*tbl_ent_agos[[#This Row],[Qtd]],"")</f>
        <v/>
      </c>
      <c r="F183" s="97"/>
      <c r="G183" s="97"/>
      <c r="H183" s="99" t="str">
        <f>IFERROR(VLOOKUP(tbl_ven_agos[[#This Row],[Produto]],produtos,5,0),"")</f>
        <v/>
      </c>
      <c r="I183" s="100" t="str">
        <f>IFERROR(tbl_ven_agos[[#This Row],[preço unitário]]*tbl_ven_agos[[#This Row],[Qtd]],"")</f>
        <v/>
      </c>
      <c r="M183" s="92"/>
    </row>
    <row r="184" spans="1:13" x14ac:dyDescent="0.3">
      <c r="A184" s="97"/>
      <c r="B184" s="98"/>
      <c r="C184" s="99" t="str">
        <f>IFERROR(VLOOKUP(tbl_ent_agos[[#This Row],[Produto]],produtos,3,0),"")</f>
        <v/>
      </c>
      <c r="D184" s="100" t="str">
        <f>IFERROR(tbl_ent_agos[[#This Row],[preço unitário]]*tbl_ent_agos[[#This Row],[Qtd]],"")</f>
        <v/>
      </c>
      <c r="F184" s="97"/>
      <c r="G184" s="97"/>
      <c r="H184" s="99" t="str">
        <f>IFERROR(VLOOKUP(tbl_ven_agos[[#This Row],[Produto]],produtos,5,0),"")</f>
        <v/>
      </c>
      <c r="I184" s="100" t="str">
        <f>IFERROR(tbl_ven_agos[[#This Row],[preço unitário]]*tbl_ven_agos[[#This Row],[Qtd]],"")</f>
        <v/>
      </c>
      <c r="M184" s="92"/>
    </row>
    <row r="185" spans="1:13" x14ac:dyDescent="0.3">
      <c r="A185" s="97"/>
      <c r="B185" s="98"/>
      <c r="C185" s="99" t="str">
        <f>IFERROR(VLOOKUP(tbl_ent_agos[[#This Row],[Produto]],produtos,3,0),"")</f>
        <v/>
      </c>
      <c r="D185" s="100" t="str">
        <f>IFERROR(tbl_ent_agos[[#This Row],[preço unitário]]*tbl_ent_agos[[#This Row],[Qtd]],"")</f>
        <v/>
      </c>
      <c r="F185" s="97"/>
      <c r="G185" s="97"/>
      <c r="H185" s="99" t="str">
        <f>IFERROR(VLOOKUP(tbl_ven_agos[[#This Row],[Produto]],produtos,5,0),"")</f>
        <v/>
      </c>
      <c r="I185" s="100" t="str">
        <f>IFERROR(tbl_ven_agos[[#This Row],[preço unitário]]*tbl_ven_agos[[#This Row],[Qtd]],"")</f>
        <v/>
      </c>
      <c r="M185" s="92"/>
    </row>
    <row r="186" spans="1:13" x14ac:dyDescent="0.3">
      <c r="A186" s="97"/>
      <c r="B186" s="98"/>
      <c r="C186" s="99" t="str">
        <f>IFERROR(VLOOKUP(tbl_ent_agos[[#This Row],[Produto]],produtos,3,0),"")</f>
        <v/>
      </c>
      <c r="D186" s="100" t="str">
        <f>IFERROR(tbl_ent_agos[[#This Row],[preço unitário]]*tbl_ent_agos[[#This Row],[Qtd]],"")</f>
        <v/>
      </c>
      <c r="F186" s="97"/>
      <c r="G186" s="97"/>
      <c r="H186" s="99" t="str">
        <f>IFERROR(VLOOKUP(tbl_ven_agos[[#This Row],[Produto]],produtos,5,0),"")</f>
        <v/>
      </c>
      <c r="I186" s="100" t="str">
        <f>IFERROR(tbl_ven_agos[[#This Row],[preço unitário]]*tbl_ven_agos[[#This Row],[Qtd]],"")</f>
        <v/>
      </c>
      <c r="M186" s="92"/>
    </row>
    <row r="187" spans="1:13" x14ac:dyDescent="0.3">
      <c r="A187" s="97"/>
      <c r="B187" s="98"/>
      <c r="C187" s="99" t="str">
        <f>IFERROR(VLOOKUP(tbl_ent_agos[[#This Row],[Produto]],produtos,3,0),"")</f>
        <v/>
      </c>
      <c r="D187" s="100" t="str">
        <f>IFERROR(tbl_ent_agos[[#This Row],[preço unitário]]*tbl_ent_agos[[#This Row],[Qtd]],"")</f>
        <v/>
      </c>
      <c r="F187" s="97"/>
      <c r="G187" s="97"/>
      <c r="H187" s="99" t="str">
        <f>IFERROR(VLOOKUP(tbl_ven_agos[[#This Row],[Produto]],produtos,5,0),"")</f>
        <v/>
      </c>
      <c r="I187" s="100" t="str">
        <f>IFERROR(tbl_ven_agos[[#This Row],[preço unitário]]*tbl_ven_agos[[#This Row],[Qtd]],"")</f>
        <v/>
      </c>
      <c r="M187" s="92"/>
    </row>
    <row r="188" spans="1:13" x14ac:dyDescent="0.3">
      <c r="A188" s="97"/>
      <c r="B188" s="98"/>
      <c r="C188" s="99" t="str">
        <f>IFERROR(VLOOKUP(tbl_ent_agos[[#This Row],[Produto]],produtos,3,0),"")</f>
        <v/>
      </c>
      <c r="D188" s="100" t="str">
        <f>IFERROR(tbl_ent_agos[[#This Row],[preço unitário]]*tbl_ent_agos[[#This Row],[Qtd]],"")</f>
        <v/>
      </c>
      <c r="F188" s="97"/>
      <c r="G188" s="97"/>
      <c r="H188" s="99" t="str">
        <f>IFERROR(VLOOKUP(tbl_ven_agos[[#This Row],[Produto]],produtos,5,0),"")</f>
        <v/>
      </c>
      <c r="I188" s="100" t="str">
        <f>IFERROR(tbl_ven_agos[[#This Row],[preço unitário]]*tbl_ven_agos[[#This Row],[Qtd]],"")</f>
        <v/>
      </c>
      <c r="M188" s="92"/>
    </row>
    <row r="189" spans="1:13" x14ac:dyDescent="0.3">
      <c r="A189" s="97"/>
      <c r="B189" s="98"/>
      <c r="C189" s="99" t="str">
        <f>IFERROR(VLOOKUP(tbl_ent_agos[[#This Row],[Produto]],produtos,3,0),"")</f>
        <v/>
      </c>
      <c r="D189" s="100" t="str">
        <f>IFERROR(tbl_ent_agos[[#This Row],[preço unitário]]*tbl_ent_agos[[#This Row],[Qtd]],"")</f>
        <v/>
      </c>
      <c r="F189" s="97"/>
      <c r="G189" s="97"/>
      <c r="H189" s="99" t="str">
        <f>IFERROR(VLOOKUP(tbl_ven_agos[[#This Row],[Produto]],produtos,5,0),"")</f>
        <v/>
      </c>
      <c r="I189" s="100" t="str">
        <f>IFERROR(tbl_ven_agos[[#This Row],[preço unitário]]*tbl_ven_agos[[#This Row],[Qtd]],"")</f>
        <v/>
      </c>
      <c r="M189" s="92"/>
    </row>
    <row r="190" spans="1:13" x14ac:dyDescent="0.3">
      <c r="A190" s="97"/>
      <c r="B190" s="98"/>
      <c r="C190" s="99" t="str">
        <f>IFERROR(VLOOKUP(tbl_ent_agos[[#This Row],[Produto]],produtos,3,0),"")</f>
        <v/>
      </c>
      <c r="D190" s="100" t="str">
        <f>IFERROR(tbl_ent_agos[[#This Row],[preço unitário]]*tbl_ent_agos[[#This Row],[Qtd]],"")</f>
        <v/>
      </c>
      <c r="F190" s="97"/>
      <c r="G190" s="97"/>
      <c r="H190" s="99" t="str">
        <f>IFERROR(VLOOKUP(tbl_ven_agos[[#This Row],[Produto]],produtos,5,0),"")</f>
        <v/>
      </c>
      <c r="I190" s="100" t="str">
        <f>IFERROR(tbl_ven_agos[[#This Row],[preço unitário]]*tbl_ven_agos[[#This Row],[Qtd]],"")</f>
        <v/>
      </c>
      <c r="M190" s="92"/>
    </row>
    <row r="191" spans="1:13" x14ac:dyDescent="0.3">
      <c r="A191" s="97"/>
      <c r="B191" s="98"/>
      <c r="C191" s="99" t="str">
        <f>IFERROR(VLOOKUP(tbl_ent_agos[[#This Row],[Produto]],produtos,3,0),"")</f>
        <v/>
      </c>
      <c r="D191" s="100" t="str">
        <f>IFERROR(tbl_ent_agos[[#This Row],[preço unitário]]*tbl_ent_agos[[#This Row],[Qtd]],"")</f>
        <v/>
      </c>
      <c r="F191" s="97"/>
      <c r="G191" s="97"/>
      <c r="H191" s="99" t="str">
        <f>IFERROR(VLOOKUP(tbl_ven_agos[[#This Row],[Produto]],produtos,5,0),"")</f>
        <v/>
      </c>
      <c r="I191" s="100" t="str">
        <f>IFERROR(tbl_ven_agos[[#This Row],[preço unitário]]*tbl_ven_agos[[#This Row],[Qtd]],"")</f>
        <v/>
      </c>
      <c r="M191" s="92"/>
    </row>
    <row r="192" spans="1:13" x14ac:dyDescent="0.3">
      <c r="A192" s="97"/>
      <c r="B192" s="98"/>
      <c r="C192" s="99" t="str">
        <f>IFERROR(VLOOKUP(tbl_ent_agos[[#This Row],[Produto]],produtos,3,0),"")</f>
        <v/>
      </c>
      <c r="D192" s="100" t="str">
        <f>IFERROR(tbl_ent_agos[[#This Row],[preço unitário]]*tbl_ent_agos[[#This Row],[Qtd]],"")</f>
        <v/>
      </c>
      <c r="F192" s="97"/>
      <c r="G192" s="97"/>
      <c r="H192" s="99" t="str">
        <f>IFERROR(VLOOKUP(tbl_ven_agos[[#This Row],[Produto]],produtos,5,0),"")</f>
        <v/>
      </c>
      <c r="I192" s="100" t="str">
        <f>IFERROR(tbl_ven_agos[[#This Row],[preço unitário]]*tbl_ven_agos[[#This Row],[Qtd]],"")</f>
        <v/>
      </c>
      <c r="M192" s="92"/>
    </row>
    <row r="193" spans="1:13" x14ac:dyDescent="0.3">
      <c r="A193" s="97"/>
      <c r="B193" s="98"/>
      <c r="C193" s="99" t="str">
        <f>IFERROR(VLOOKUP(tbl_ent_agos[[#This Row],[Produto]],produtos,3,0),"")</f>
        <v/>
      </c>
      <c r="D193" s="100" t="str">
        <f>IFERROR(tbl_ent_agos[[#This Row],[preço unitário]]*tbl_ent_agos[[#This Row],[Qtd]],"")</f>
        <v/>
      </c>
      <c r="F193" s="97"/>
      <c r="G193" s="97"/>
      <c r="H193" s="99" t="str">
        <f>IFERROR(VLOOKUP(tbl_ven_agos[[#This Row],[Produto]],produtos,5,0),"")</f>
        <v/>
      </c>
      <c r="I193" s="100" t="str">
        <f>IFERROR(tbl_ven_agos[[#This Row],[preço unitário]]*tbl_ven_agos[[#This Row],[Qtd]],"")</f>
        <v/>
      </c>
      <c r="M193" s="92"/>
    </row>
    <row r="194" spans="1:13" x14ac:dyDescent="0.3">
      <c r="A194" s="97"/>
      <c r="B194" s="98"/>
      <c r="C194" s="99" t="str">
        <f>IFERROR(VLOOKUP(tbl_ent_agos[[#This Row],[Produto]],produtos,3,0),"")</f>
        <v/>
      </c>
      <c r="D194" s="100" t="str">
        <f>IFERROR(tbl_ent_agos[[#This Row],[preço unitário]]*tbl_ent_agos[[#This Row],[Qtd]],"")</f>
        <v/>
      </c>
      <c r="F194" s="97"/>
      <c r="G194" s="97"/>
      <c r="H194" s="99" t="str">
        <f>IFERROR(VLOOKUP(tbl_ven_agos[[#This Row],[Produto]],produtos,5,0),"")</f>
        <v/>
      </c>
      <c r="I194" s="100" t="str">
        <f>IFERROR(tbl_ven_agos[[#This Row],[preço unitário]]*tbl_ven_agos[[#This Row],[Qtd]],"")</f>
        <v/>
      </c>
      <c r="M194" s="92"/>
    </row>
    <row r="195" spans="1:13" x14ac:dyDescent="0.3">
      <c r="A195" s="97"/>
      <c r="B195" s="98"/>
      <c r="C195" s="99" t="str">
        <f>IFERROR(VLOOKUP(tbl_ent_agos[[#This Row],[Produto]],produtos,3,0),"")</f>
        <v/>
      </c>
      <c r="D195" s="100" t="str">
        <f>IFERROR(tbl_ent_agos[[#This Row],[preço unitário]]*tbl_ent_agos[[#This Row],[Qtd]],"")</f>
        <v/>
      </c>
      <c r="F195" s="97"/>
      <c r="G195" s="97"/>
      <c r="H195" s="99" t="str">
        <f>IFERROR(VLOOKUP(tbl_ven_agos[[#This Row],[Produto]],produtos,5,0),"")</f>
        <v/>
      </c>
      <c r="I195" s="100" t="str">
        <f>IFERROR(tbl_ven_agos[[#This Row],[preço unitário]]*tbl_ven_agos[[#This Row],[Qtd]],"")</f>
        <v/>
      </c>
      <c r="M195" s="92"/>
    </row>
    <row r="196" spans="1:13" x14ac:dyDescent="0.3">
      <c r="A196" s="97"/>
      <c r="B196" s="98"/>
      <c r="C196" s="99" t="str">
        <f>IFERROR(VLOOKUP(tbl_ent_agos[[#This Row],[Produto]],produtos,3,0),"")</f>
        <v/>
      </c>
      <c r="D196" s="100" t="str">
        <f>IFERROR(tbl_ent_agos[[#This Row],[preço unitário]]*tbl_ent_agos[[#This Row],[Qtd]],"")</f>
        <v/>
      </c>
      <c r="F196" s="97"/>
      <c r="G196" s="97"/>
      <c r="H196" s="99" t="str">
        <f>IFERROR(VLOOKUP(tbl_ven_agos[[#This Row],[Produto]],produtos,5,0),"")</f>
        <v/>
      </c>
      <c r="I196" s="100" t="str">
        <f>IFERROR(tbl_ven_agos[[#This Row],[preço unitário]]*tbl_ven_agos[[#This Row],[Qtd]],"")</f>
        <v/>
      </c>
      <c r="M196" s="92"/>
    </row>
    <row r="197" spans="1:13" x14ac:dyDescent="0.3">
      <c r="A197" s="97"/>
      <c r="B197" s="98"/>
      <c r="C197" s="99" t="str">
        <f>IFERROR(VLOOKUP(tbl_ent_agos[[#This Row],[Produto]],produtos,3,0),"")</f>
        <v/>
      </c>
      <c r="D197" s="100" t="str">
        <f>IFERROR(tbl_ent_agos[[#This Row],[preço unitário]]*tbl_ent_agos[[#This Row],[Qtd]],"")</f>
        <v/>
      </c>
      <c r="F197" s="97"/>
      <c r="G197" s="97"/>
      <c r="H197" s="99" t="str">
        <f>IFERROR(VLOOKUP(tbl_ven_agos[[#This Row],[Produto]],produtos,5,0),"")</f>
        <v/>
      </c>
      <c r="I197" s="100" t="str">
        <f>IFERROR(tbl_ven_agos[[#This Row],[preço unitário]]*tbl_ven_agos[[#This Row],[Qtd]],"")</f>
        <v/>
      </c>
      <c r="M197" s="92"/>
    </row>
    <row r="198" spans="1:13" x14ac:dyDescent="0.3">
      <c r="A198" s="97"/>
      <c r="B198" s="98"/>
      <c r="C198" s="99" t="str">
        <f>IFERROR(VLOOKUP(tbl_ent_agos[[#This Row],[Produto]],produtos,3,0),"")</f>
        <v/>
      </c>
      <c r="D198" s="100" t="str">
        <f>IFERROR(tbl_ent_agos[[#This Row],[preço unitário]]*tbl_ent_agos[[#This Row],[Qtd]],"")</f>
        <v/>
      </c>
      <c r="F198" s="97"/>
      <c r="G198" s="97"/>
      <c r="H198" s="99" t="str">
        <f>IFERROR(VLOOKUP(tbl_ven_agos[[#This Row],[Produto]],produtos,5,0),"")</f>
        <v/>
      </c>
      <c r="I198" s="100" t="str">
        <f>IFERROR(tbl_ven_agos[[#This Row],[preço unitário]]*tbl_ven_agos[[#This Row],[Qtd]],"")</f>
        <v/>
      </c>
      <c r="M198" s="92"/>
    </row>
    <row r="199" spans="1:13" x14ac:dyDescent="0.3">
      <c r="A199" s="97"/>
      <c r="B199" s="98"/>
      <c r="C199" s="99" t="str">
        <f>IFERROR(VLOOKUP(tbl_ent_agos[[#This Row],[Produto]],produtos,3,0),"")</f>
        <v/>
      </c>
      <c r="D199" s="100" t="str">
        <f>IFERROR(tbl_ent_agos[[#This Row],[preço unitário]]*tbl_ent_agos[[#This Row],[Qtd]],"")</f>
        <v/>
      </c>
      <c r="F199" s="97"/>
      <c r="G199" s="97"/>
      <c r="H199" s="99" t="str">
        <f>IFERROR(VLOOKUP(tbl_ven_agos[[#This Row],[Produto]],produtos,5,0),"")</f>
        <v/>
      </c>
      <c r="I199" s="100" t="str">
        <f>IFERROR(tbl_ven_agos[[#This Row],[preço unitário]]*tbl_ven_agos[[#This Row],[Qtd]],"")</f>
        <v/>
      </c>
      <c r="M199" s="92"/>
    </row>
    <row r="200" spans="1:13" x14ac:dyDescent="0.3">
      <c r="A200" s="97"/>
      <c r="B200" s="98"/>
      <c r="C200" s="99" t="str">
        <f>IFERROR(VLOOKUP(tbl_ent_agos[[#This Row],[Produto]],produtos,3,0),"")</f>
        <v/>
      </c>
      <c r="D200" s="100" t="str">
        <f>IFERROR(tbl_ent_agos[[#This Row],[preço unitário]]*tbl_ent_agos[[#This Row],[Qtd]],"")</f>
        <v/>
      </c>
      <c r="F200" s="97"/>
      <c r="G200" s="97"/>
      <c r="H200" s="99" t="str">
        <f>IFERROR(VLOOKUP(tbl_ven_agos[[#This Row],[Produto]],produtos,5,0),"")</f>
        <v/>
      </c>
      <c r="I200" s="100" t="str">
        <f>IFERROR(tbl_ven_agos[[#This Row],[preço unitário]]*tbl_ven_agos[[#This Row],[Qtd]],"")</f>
        <v/>
      </c>
      <c r="M200" s="92"/>
    </row>
    <row r="201" spans="1:13" x14ac:dyDescent="0.3">
      <c r="A201" s="97"/>
      <c r="B201" s="98"/>
      <c r="C201" s="99" t="str">
        <f>IFERROR(VLOOKUP(tbl_ent_agos[[#This Row],[Produto]],produtos,3,0),"")</f>
        <v/>
      </c>
      <c r="D201" s="100" t="str">
        <f>IFERROR(tbl_ent_agos[[#This Row],[preço unitário]]*tbl_ent_agos[[#This Row],[Qtd]],"")</f>
        <v/>
      </c>
      <c r="F201" s="97"/>
      <c r="G201" s="97"/>
      <c r="H201" s="99" t="str">
        <f>IFERROR(VLOOKUP(tbl_ven_agos[[#This Row],[Produto]],produtos,5,0),"")</f>
        <v/>
      </c>
      <c r="I201" s="100" t="str">
        <f>IFERROR(tbl_ven_agos[[#This Row],[preço unitário]]*tbl_ven_agos[[#This Row],[Qtd]],"")</f>
        <v/>
      </c>
      <c r="M201" s="92"/>
    </row>
    <row r="202" spans="1:13" x14ac:dyDescent="0.3">
      <c r="A202" s="97"/>
      <c r="B202" s="98"/>
      <c r="C202" s="99" t="str">
        <f>IFERROR(VLOOKUP(tbl_ent_agos[[#This Row],[Produto]],produtos,3,0),"")</f>
        <v/>
      </c>
      <c r="D202" s="100" t="str">
        <f>IFERROR(tbl_ent_agos[[#This Row],[preço unitário]]*tbl_ent_agos[[#This Row],[Qtd]],"")</f>
        <v/>
      </c>
      <c r="F202" s="97"/>
      <c r="G202" s="97"/>
      <c r="H202" s="99" t="str">
        <f>IFERROR(VLOOKUP(tbl_ven_agos[[#This Row],[Produto]],produtos,5,0),"")</f>
        <v/>
      </c>
      <c r="I202" s="100" t="str">
        <f>IFERROR(tbl_ven_agos[[#This Row],[preço unitário]]*tbl_ven_agos[[#This Row],[Qtd]],"")</f>
        <v/>
      </c>
      <c r="M202" s="92"/>
    </row>
    <row r="203" spans="1:13" x14ac:dyDescent="0.3">
      <c r="A203" s="97"/>
      <c r="B203" s="98"/>
      <c r="C203" s="99" t="str">
        <f>IFERROR(VLOOKUP(tbl_ent_agos[[#This Row],[Produto]],produtos,3,0),"")</f>
        <v/>
      </c>
      <c r="D203" s="100" t="str">
        <f>IFERROR(tbl_ent_agos[[#This Row],[preço unitário]]*tbl_ent_agos[[#This Row],[Qtd]],"")</f>
        <v/>
      </c>
      <c r="F203" s="97"/>
      <c r="G203" s="97"/>
      <c r="H203" s="99" t="str">
        <f>IFERROR(VLOOKUP(tbl_ven_agos[[#This Row],[Produto]],produtos,5,0),"")</f>
        <v/>
      </c>
      <c r="I203" s="100" t="str">
        <f>IFERROR(tbl_ven_agos[[#This Row],[preço unitário]]*tbl_ven_agos[[#This Row],[Qtd]],"")</f>
        <v/>
      </c>
      <c r="M203" s="92"/>
    </row>
    <row r="204" spans="1:13" x14ac:dyDescent="0.3">
      <c r="A204" s="97"/>
      <c r="B204" s="98"/>
      <c r="C204" s="99" t="str">
        <f>IFERROR(VLOOKUP(tbl_ent_agos[[#This Row],[Produto]],produtos,3,0),"")</f>
        <v/>
      </c>
      <c r="D204" s="100" t="str">
        <f>IFERROR(tbl_ent_agos[[#This Row],[preço unitário]]*tbl_ent_agos[[#This Row],[Qtd]],"")</f>
        <v/>
      </c>
      <c r="F204" s="97"/>
      <c r="G204" s="97"/>
      <c r="H204" s="99" t="str">
        <f>IFERROR(VLOOKUP(tbl_ven_agos[[#This Row],[Produto]],produtos,5,0),"")</f>
        <v/>
      </c>
      <c r="I204" s="100" t="str">
        <f>IFERROR(tbl_ven_agos[[#This Row],[preço unitário]]*tbl_ven_agos[[#This Row],[Qtd]],"")</f>
        <v/>
      </c>
      <c r="M204" s="92"/>
    </row>
    <row r="205" spans="1:13" x14ac:dyDescent="0.3">
      <c r="A205" s="97"/>
      <c r="B205" s="98"/>
      <c r="C205" s="99" t="str">
        <f>IFERROR(VLOOKUP(tbl_ent_agos[[#This Row],[Produto]],produtos,3,0),"")</f>
        <v/>
      </c>
      <c r="D205" s="100" t="str">
        <f>IFERROR(tbl_ent_agos[[#This Row],[preço unitário]]*tbl_ent_agos[[#This Row],[Qtd]],"")</f>
        <v/>
      </c>
      <c r="F205" s="97"/>
      <c r="G205" s="97"/>
      <c r="H205" s="99" t="str">
        <f>IFERROR(VLOOKUP(tbl_ven_agos[[#This Row],[Produto]],produtos,5,0),"")</f>
        <v/>
      </c>
      <c r="I205" s="100" t="str">
        <f>IFERROR(tbl_ven_agos[[#This Row],[preço unitário]]*tbl_ven_agos[[#This Row],[Qtd]],"")</f>
        <v/>
      </c>
      <c r="M205" s="92"/>
    </row>
    <row r="206" spans="1:13" x14ac:dyDescent="0.3">
      <c r="A206" s="97"/>
      <c r="B206" s="98"/>
      <c r="C206" s="99" t="str">
        <f>IFERROR(VLOOKUP(tbl_ent_agos[[#This Row],[Produto]],produtos,3,0),"")</f>
        <v/>
      </c>
      <c r="D206" s="100" t="str">
        <f>IFERROR(tbl_ent_agos[[#This Row],[preço unitário]]*tbl_ent_agos[[#This Row],[Qtd]],"")</f>
        <v/>
      </c>
      <c r="F206" s="97"/>
      <c r="G206" s="97"/>
      <c r="H206" s="99" t="str">
        <f>IFERROR(VLOOKUP(tbl_ven_agos[[#This Row],[Produto]],produtos,5,0),"")</f>
        <v/>
      </c>
      <c r="I206" s="100" t="str">
        <f>IFERROR(tbl_ven_agos[[#This Row],[preço unitário]]*tbl_ven_agos[[#This Row],[Qtd]],"")</f>
        <v/>
      </c>
      <c r="M206" s="92"/>
    </row>
    <row r="207" spans="1:13" x14ac:dyDescent="0.3">
      <c r="A207" s="97"/>
      <c r="B207" s="98"/>
      <c r="C207" s="99" t="str">
        <f>IFERROR(VLOOKUP(tbl_ent_agos[[#This Row],[Produto]],produtos,3,0),"")</f>
        <v/>
      </c>
      <c r="D207" s="100" t="str">
        <f>IFERROR(tbl_ent_agos[[#This Row],[preço unitário]]*tbl_ent_agos[[#This Row],[Qtd]],"")</f>
        <v/>
      </c>
      <c r="F207" s="97"/>
      <c r="G207" s="97"/>
      <c r="H207" s="99" t="str">
        <f>IFERROR(VLOOKUP(tbl_ven_agos[[#This Row],[Produto]],produtos,5,0),"")</f>
        <v/>
      </c>
      <c r="I207" s="100" t="str">
        <f>IFERROR(tbl_ven_agos[[#This Row],[preço unitário]]*tbl_ven_agos[[#This Row],[Qtd]],"")</f>
        <v/>
      </c>
      <c r="M207" s="92"/>
    </row>
    <row r="208" spans="1:13" x14ac:dyDescent="0.3">
      <c r="A208" s="97"/>
      <c r="B208" s="98"/>
      <c r="C208" s="99" t="str">
        <f>IFERROR(VLOOKUP(tbl_ent_agos[[#This Row],[Produto]],produtos,3,0),"")</f>
        <v/>
      </c>
      <c r="D208" s="100" t="str">
        <f>IFERROR(tbl_ent_agos[[#This Row],[preço unitário]]*tbl_ent_agos[[#This Row],[Qtd]],"")</f>
        <v/>
      </c>
      <c r="F208" s="97"/>
      <c r="G208" s="97"/>
      <c r="H208" s="99" t="str">
        <f>IFERROR(VLOOKUP(tbl_ven_agos[[#This Row],[Produto]],produtos,5,0),"")</f>
        <v/>
      </c>
      <c r="I208" s="100" t="str">
        <f>IFERROR(tbl_ven_agos[[#This Row],[preço unitário]]*tbl_ven_agos[[#This Row],[Qtd]],"")</f>
        <v/>
      </c>
      <c r="M208" s="92"/>
    </row>
    <row r="209" spans="1:13" x14ac:dyDescent="0.3">
      <c r="A209" s="97"/>
      <c r="B209" s="98"/>
      <c r="C209" s="99" t="str">
        <f>IFERROR(VLOOKUP(tbl_ent_agos[[#This Row],[Produto]],produtos,3,0),"")</f>
        <v/>
      </c>
      <c r="D209" s="100" t="str">
        <f>IFERROR(tbl_ent_agos[[#This Row],[preço unitário]]*tbl_ent_agos[[#This Row],[Qtd]],"")</f>
        <v/>
      </c>
      <c r="F209" s="97"/>
      <c r="G209" s="97"/>
      <c r="H209" s="99" t="str">
        <f>IFERROR(VLOOKUP(tbl_ven_agos[[#This Row],[Produto]],produtos,5,0),"")</f>
        <v/>
      </c>
      <c r="I209" s="100" t="str">
        <f>IFERROR(tbl_ven_agos[[#This Row],[preço unitário]]*tbl_ven_agos[[#This Row],[Qtd]],"")</f>
        <v/>
      </c>
      <c r="M209" s="92"/>
    </row>
    <row r="210" spans="1:13" x14ac:dyDescent="0.3">
      <c r="A210" s="97"/>
      <c r="B210" s="98"/>
      <c r="C210" s="99" t="str">
        <f>IFERROR(VLOOKUP(tbl_ent_agos[[#This Row],[Produto]],produtos,3,0),"")</f>
        <v/>
      </c>
      <c r="D210" s="100" t="str">
        <f>IFERROR(tbl_ent_agos[[#This Row],[preço unitário]]*tbl_ent_agos[[#This Row],[Qtd]],"")</f>
        <v/>
      </c>
      <c r="F210" s="97"/>
      <c r="G210" s="97"/>
      <c r="H210" s="99" t="str">
        <f>IFERROR(VLOOKUP(tbl_ven_agos[[#This Row],[Produto]],produtos,5,0),"")</f>
        <v/>
      </c>
      <c r="I210" s="100" t="str">
        <f>IFERROR(tbl_ven_agos[[#This Row],[preço unitário]]*tbl_ven_agos[[#This Row],[Qtd]],"")</f>
        <v/>
      </c>
      <c r="M210" s="92"/>
    </row>
    <row r="211" spans="1:13" x14ac:dyDescent="0.3">
      <c r="A211" s="97"/>
      <c r="B211" s="98"/>
      <c r="C211" s="99" t="str">
        <f>IFERROR(VLOOKUP(tbl_ent_agos[[#This Row],[Produto]],produtos,3,0),"")</f>
        <v/>
      </c>
      <c r="D211" s="100" t="str">
        <f>IFERROR(tbl_ent_agos[[#This Row],[preço unitário]]*tbl_ent_agos[[#This Row],[Qtd]],"")</f>
        <v/>
      </c>
      <c r="F211" s="97"/>
      <c r="G211" s="97"/>
      <c r="H211" s="99" t="str">
        <f>IFERROR(VLOOKUP(tbl_ven_agos[[#This Row],[Produto]],produtos,5,0),"")</f>
        <v/>
      </c>
      <c r="I211" s="100" t="str">
        <f>IFERROR(tbl_ven_agos[[#This Row],[preço unitário]]*tbl_ven_agos[[#This Row],[Qtd]],"")</f>
        <v/>
      </c>
      <c r="M211" s="92"/>
    </row>
    <row r="212" spans="1:13" x14ac:dyDescent="0.3">
      <c r="A212" s="97"/>
      <c r="B212" s="98"/>
      <c r="C212" s="99" t="str">
        <f>IFERROR(VLOOKUP(tbl_ent_agos[[#This Row],[Produto]],produtos,3,0),"")</f>
        <v/>
      </c>
      <c r="D212" s="100" t="str">
        <f>IFERROR(tbl_ent_agos[[#This Row],[preço unitário]]*tbl_ent_agos[[#This Row],[Qtd]],"")</f>
        <v/>
      </c>
      <c r="F212" s="97"/>
      <c r="G212" s="97"/>
      <c r="H212" s="99" t="str">
        <f>IFERROR(VLOOKUP(tbl_ven_agos[[#This Row],[Produto]],produtos,5,0),"")</f>
        <v/>
      </c>
      <c r="I212" s="100" t="str">
        <f>IFERROR(tbl_ven_agos[[#This Row],[preço unitário]]*tbl_ven_agos[[#This Row],[Qtd]],"")</f>
        <v/>
      </c>
      <c r="M212" s="92"/>
    </row>
    <row r="213" spans="1:13" x14ac:dyDescent="0.3">
      <c r="A213" s="97"/>
      <c r="B213" s="98"/>
      <c r="C213" s="99" t="str">
        <f>IFERROR(VLOOKUP(tbl_ent_agos[[#This Row],[Produto]],produtos,3,0),"")</f>
        <v/>
      </c>
      <c r="D213" s="100" t="str">
        <f>IFERROR(tbl_ent_agos[[#This Row],[preço unitário]]*tbl_ent_agos[[#This Row],[Qtd]],"")</f>
        <v/>
      </c>
      <c r="F213" s="97"/>
      <c r="G213" s="97"/>
      <c r="H213" s="99" t="str">
        <f>IFERROR(VLOOKUP(tbl_ven_agos[[#This Row],[Produto]],produtos,5,0),"")</f>
        <v/>
      </c>
      <c r="I213" s="100" t="str">
        <f>IFERROR(tbl_ven_agos[[#This Row],[preço unitário]]*tbl_ven_agos[[#This Row],[Qtd]],"")</f>
        <v/>
      </c>
      <c r="M213" s="92"/>
    </row>
    <row r="214" spans="1:13" x14ac:dyDescent="0.3">
      <c r="A214" s="97"/>
      <c r="B214" s="98"/>
      <c r="C214" s="99" t="str">
        <f>IFERROR(VLOOKUP(tbl_ent_agos[[#This Row],[Produto]],produtos,3,0),"")</f>
        <v/>
      </c>
      <c r="D214" s="100" t="str">
        <f>IFERROR(tbl_ent_agos[[#This Row],[preço unitário]]*tbl_ent_agos[[#This Row],[Qtd]],"")</f>
        <v/>
      </c>
      <c r="F214" s="97"/>
      <c r="G214" s="97"/>
      <c r="H214" s="99" t="str">
        <f>IFERROR(VLOOKUP(tbl_ven_agos[[#This Row],[Produto]],produtos,5,0),"")</f>
        <v/>
      </c>
      <c r="I214" s="100" t="str">
        <f>IFERROR(tbl_ven_agos[[#This Row],[preço unitário]]*tbl_ven_agos[[#This Row],[Qtd]],"")</f>
        <v/>
      </c>
      <c r="M214" s="92"/>
    </row>
    <row r="215" spans="1:13" x14ac:dyDescent="0.3">
      <c r="A215" s="97"/>
      <c r="B215" s="98"/>
      <c r="C215" s="99" t="str">
        <f>IFERROR(VLOOKUP(tbl_ent_agos[[#This Row],[Produto]],produtos,3,0),"")</f>
        <v/>
      </c>
      <c r="D215" s="100" t="str">
        <f>IFERROR(tbl_ent_agos[[#This Row],[preço unitário]]*tbl_ent_agos[[#This Row],[Qtd]],"")</f>
        <v/>
      </c>
      <c r="F215" s="97"/>
      <c r="G215" s="97"/>
      <c r="H215" s="99" t="str">
        <f>IFERROR(VLOOKUP(tbl_ven_agos[[#This Row],[Produto]],produtos,5,0),"")</f>
        <v/>
      </c>
      <c r="I215" s="100" t="str">
        <f>IFERROR(tbl_ven_agos[[#This Row],[preço unitário]]*tbl_ven_agos[[#This Row],[Qtd]],"")</f>
        <v/>
      </c>
      <c r="M215" s="92"/>
    </row>
    <row r="216" spans="1:13" x14ac:dyDescent="0.3">
      <c r="A216" s="97"/>
      <c r="B216" s="98"/>
      <c r="C216" s="99" t="str">
        <f>IFERROR(VLOOKUP(tbl_ent_agos[[#This Row],[Produto]],produtos,3,0),"")</f>
        <v/>
      </c>
      <c r="D216" s="100" t="str">
        <f>IFERROR(tbl_ent_agos[[#This Row],[preço unitário]]*tbl_ent_agos[[#This Row],[Qtd]],"")</f>
        <v/>
      </c>
      <c r="F216" s="97"/>
      <c r="G216" s="97"/>
      <c r="H216" s="99" t="str">
        <f>IFERROR(VLOOKUP(tbl_ven_agos[[#This Row],[Produto]],produtos,5,0),"")</f>
        <v/>
      </c>
      <c r="I216" s="100" t="str">
        <f>IFERROR(tbl_ven_agos[[#This Row],[preço unitário]]*tbl_ven_agos[[#This Row],[Qtd]],"")</f>
        <v/>
      </c>
      <c r="M216" s="92"/>
    </row>
    <row r="217" spans="1:13" x14ac:dyDescent="0.3">
      <c r="A217" s="97"/>
      <c r="B217" s="98"/>
      <c r="C217" s="99" t="str">
        <f>IFERROR(VLOOKUP(tbl_ent_agos[[#This Row],[Produto]],produtos,3,0),"")</f>
        <v/>
      </c>
      <c r="D217" s="100" t="str">
        <f>IFERROR(tbl_ent_agos[[#This Row],[preço unitário]]*tbl_ent_agos[[#This Row],[Qtd]],"")</f>
        <v/>
      </c>
      <c r="F217" s="97"/>
      <c r="G217" s="97"/>
      <c r="H217" s="99" t="str">
        <f>IFERROR(VLOOKUP(tbl_ven_agos[[#This Row],[Produto]],produtos,5,0),"")</f>
        <v/>
      </c>
      <c r="I217" s="100" t="str">
        <f>IFERROR(tbl_ven_agos[[#This Row],[preço unitário]]*tbl_ven_agos[[#This Row],[Qtd]],"")</f>
        <v/>
      </c>
      <c r="M217" s="92"/>
    </row>
    <row r="218" spans="1:13" x14ac:dyDescent="0.3">
      <c r="A218" s="97"/>
      <c r="B218" s="98"/>
      <c r="C218" s="99" t="str">
        <f>IFERROR(VLOOKUP(tbl_ent_agos[[#This Row],[Produto]],produtos,3,0),"")</f>
        <v/>
      </c>
      <c r="D218" s="100" t="str">
        <f>IFERROR(tbl_ent_agos[[#This Row],[preço unitário]]*tbl_ent_agos[[#This Row],[Qtd]],"")</f>
        <v/>
      </c>
      <c r="F218" s="97"/>
      <c r="G218" s="97"/>
      <c r="H218" s="99" t="str">
        <f>IFERROR(VLOOKUP(tbl_ven_agos[[#This Row],[Produto]],produtos,5,0),"")</f>
        <v/>
      </c>
      <c r="I218" s="100" t="str">
        <f>IFERROR(tbl_ven_agos[[#This Row],[preço unitário]]*tbl_ven_agos[[#This Row],[Qtd]],"")</f>
        <v/>
      </c>
      <c r="M218" s="92"/>
    </row>
    <row r="219" spans="1:13" x14ac:dyDescent="0.3">
      <c r="A219" s="97"/>
      <c r="B219" s="98"/>
      <c r="C219" s="99" t="str">
        <f>IFERROR(VLOOKUP(tbl_ent_agos[[#This Row],[Produto]],produtos,3,0),"")</f>
        <v/>
      </c>
      <c r="D219" s="100" t="str">
        <f>IFERROR(tbl_ent_agos[[#This Row],[preço unitário]]*tbl_ent_agos[[#This Row],[Qtd]],"")</f>
        <v/>
      </c>
      <c r="F219" s="97"/>
      <c r="G219" s="97"/>
      <c r="H219" s="99" t="str">
        <f>IFERROR(VLOOKUP(tbl_ven_agos[[#This Row],[Produto]],produtos,5,0),"")</f>
        <v/>
      </c>
      <c r="I219" s="100" t="str">
        <f>IFERROR(tbl_ven_agos[[#This Row],[preço unitário]]*tbl_ven_agos[[#This Row],[Qtd]],"")</f>
        <v/>
      </c>
      <c r="M219" s="92"/>
    </row>
    <row r="220" spans="1:13" x14ac:dyDescent="0.3">
      <c r="A220" s="97"/>
      <c r="B220" s="98"/>
      <c r="C220" s="99" t="str">
        <f>IFERROR(VLOOKUP(tbl_ent_agos[[#This Row],[Produto]],produtos,3,0),"")</f>
        <v/>
      </c>
      <c r="D220" s="100" t="str">
        <f>IFERROR(tbl_ent_agos[[#This Row],[preço unitário]]*tbl_ent_agos[[#This Row],[Qtd]],"")</f>
        <v/>
      </c>
      <c r="F220" s="97"/>
      <c r="G220" s="97"/>
      <c r="H220" s="99" t="str">
        <f>IFERROR(VLOOKUP(tbl_ven_agos[[#This Row],[Produto]],produtos,5,0),"")</f>
        <v/>
      </c>
      <c r="I220" s="100" t="str">
        <f>IFERROR(tbl_ven_agos[[#This Row],[preço unitário]]*tbl_ven_agos[[#This Row],[Qtd]],"")</f>
        <v/>
      </c>
      <c r="M220" s="92"/>
    </row>
    <row r="221" spans="1:13" x14ac:dyDescent="0.3">
      <c r="A221" s="97"/>
      <c r="B221" s="98"/>
      <c r="C221" s="99" t="str">
        <f>IFERROR(VLOOKUP(tbl_ent_agos[[#This Row],[Produto]],produtos,3,0),"")</f>
        <v/>
      </c>
      <c r="D221" s="100" t="str">
        <f>IFERROR(tbl_ent_agos[[#This Row],[preço unitário]]*tbl_ent_agos[[#This Row],[Qtd]],"")</f>
        <v/>
      </c>
      <c r="F221" s="97"/>
      <c r="G221" s="97"/>
      <c r="H221" s="99" t="str">
        <f>IFERROR(VLOOKUP(tbl_ven_agos[[#This Row],[Produto]],produtos,5,0),"")</f>
        <v/>
      </c>
      <c r="I221" s="100" t="str">
        <f>IFERROR(tbl_ven_agos[[#This Row],[preço unitário]]*tbl_ven_agos[[#This Row],[Qtd]],"")</f>
        <v/>
      </c>
      <c r="M221" s="92"/>
    </row>
    <row r="222" spans="1:13" x14ac:dyDescent="0.3">
      <c r="A222" s="97"/>
      <c r="B222" s="98"/>
      <c r="C222" s="99" t="str">
        <f>IFERROR(VLOOKUP(tbl_ent_agos[[#This Row],[Produto]],produtos,3,0),"")</f>
        <v/>
      </c>
      <c r="D222" s="100" t="str">
        <f>IFERROR(tbl_ent_agos[[#This Row],[preço unitário]]*tbl_ent_agos[[#This Row],[Qtd]],"")</f>
        <v/>
      </c>
      <c r="F222" s="97"/>
      <c r="G222" s="97"/>
      <c r="H222" s="99" t="str">
        <f>IFERROR(VLOOKUP(tbl_ven_agos[[#This Row],[Produto]],produtos,5,0),"")</f>
        <v/>
      </c>
      <c r="I222" s="100" t="str">
        <f>IFERROR(tbl_ven_agos[[#This Row],[preço unitário]]*tbl_ven_agos[[#This Row],[Qtd]],"")</f>
        <v/>
      </c>
      <c r="M222" s="92"/>
    </row>
    <row r="223" spans="1:13" x14ac:dyDescent="0.3">
      <c r="A223" s="97"/>
      <c r="B223" s="98"/>
      <c r="C223" s="99" t="str">
        <f>IFERROR(VLOOKUP(tbl_ent_agos[[#This Row],[Produto]],produtos,3,0),"")</f>
        <v/>
      </c>
      <c r="D223" s="100" t="str">
        <f>IFERROR(tbl_ent_agos[[#This Row],[preço unitário]]*tbl_ent_agos[[#This Row],[Qtd]],"")</f>
        <v/>
      </c>
      <c r="F223" s="97"/>
      <c r="G223" s="97"/>
      <c r="H223" s="99" t="str">
        <f>IFERROR(VLOOKUP(tbl_ven_agos[[#This Row],[Produto]],produtos,5,0),"")</f>
        <v/>
      </c>
      <c r="I223" s="100" t="str">
        <f>IFERROR(tbl_ven_agos[[#This Row],[preço unitário]]*tbl_ven_agos[[#This Row],[Qtd]],"")</f>
        <v/>
      </c>
      <c r="M223" s="92"/>
    </row>
    <row r="224" spans="1:13" x14ac:dyDescent="0.3">
      <c r="A224" s="97"/>
      <c r="B224" s="98"/>
      <c r="C224" s="99" t="str">
        <f>IFERROR(VLOOKUP(tbl_ent_agos[[#This Row],[Produto]],produtos,3,0),"")</f>
        <v/>
      </c>
      <c r="D224" s="100" t="str">
        <f>IFERROR(tbl_ent_agos[[#This Row],[preço unitário]]*tbl_ent_agos[[#This Row],[Qtd]],"")</f>
        <v/>
      </c>
      <c r="F224" s="97"/>
      <c r="G224" s="97"/>
      <c r="H224" s="99" t="str">
        <f>IFERROR(VLOOKUP(tbl_ven_agos[[#This Row],[Produto]],produtos,5,0),"")</f>
        <v/>
      </c>
      <c r="I224" s="100" t="str">
        <f>IFERROR(tbl_ven_agos[[#This Row],[preço unitário]]*tbl_ven_agos[[#This Row],[Qtd]],"")</f>
        <v/>
      </c>
      <c r="M224" s="92"/>
    </row>
    <row r="225" spans="1:13" x14ac:dyDescent="0.3">
      <c r="A225" s="97"/>
      <c r="B225" s="98"/>
      <c r="C225" s="99" t="str">
        <f>IFERROR(VLOOKUP(tbl_ent_agos[[#This Row],[Produto]],produtos,3,0),"")</f>
        <v/>
      </c>
      <c r="D225" s="100" t="str">
        <f>IFERROR(tbl_ent_agos[[#This Row],[preço unitário]]*tbl_ent_agos[[#This Row],[Qtd]],"")</f>
        <v/>
      </c>
      <c r="F225" s="97"/>
      <c r="G225" s="97"/>
      <c r="H225" s="99" t="str">
        <f>IFERROR(VLOOKUP(tbl_ven_agos[[#This Row],[Produto]],produtos,5,0),"")</f>
        <v/>
      </c>
      <c r="I225" s="100" t="str">
        <f>IFERROR(tbl_ven_agos[[#This Row],[preço unitário]]*tbl_ven_agos[[#This Row],[Qtd]],"")</f>
        <v/>
      </c>
      <c r="M225" s="92"/>
    </row>
    <row r="226" spans="1:13" x14ac:dyDescent="0.3">
      <c r="A226" s="97"/>
      <c r="B226" s="98"/>
      <c r="C226" s="99" t="str">
        <f>IFERROR(VLOOKUP(tbl_ent_agos[[#This Row],[Produto]],produtos,3,0),"")</f>
        <v/>
      </c>
      <c r="D226" s="100" t="str">
        <f>IFERROR(tbl_ent_agos[[#This Row],[preço unitário]]*tbl_ent_agos[[#This Row],[Qtd]],"")</f>
        <v/>
      </c>
      <c r="F226" s="97"/>
      <c r="G226" s="97"/>
      <c r="H226" s="99" t="str">
        <f>IFERROR(VLOOKUP(tbl_ven_agos[[#This Row],[Produto]],produtos,5,0),"")</f>
        <v/>
      </c>
      <c r="I226" s="100" t="str">
        <f>IFERROR(tbl_ven_agos[[#This Row],[preço unitário]]*tbl_ven_agos[[#This Row],[Qtd]],"")</f>
        <v/>
      </c>
      <c r="M226" s="92"/>
    </row>
    <row r="227" spans="1:13" x14ac:dyDescent="0.3">
      <c r="A227" s="97"/>
      <c r="B227" s="98"/>
      <c r="C227" s="99" t="str">
        <f>IFERROR(VLOOKUP(tbl_ent_agos[[#This Row],[Produto]],produtos,3,0),"")</f>
        <v/>
      </c>
      <c r="D227" s="100" t="str">
        <f>IFERROR(tbl_ent_agos[[#This Row],[preço unitário]]*tbl_ent_agos[[#This Row],[Qtd]],"")</f>
        <v/>
      </c>
      <c r="F227" s="97"/>
      <c r="G227" s="97"/>
      <c r="H227" s="99" t="str">
        <f>IFERROR(VLOOKUP(tbl_ven_agos[[#This Row],[Produto]],produtos,5,0),"")</f>
        <v/>
      </c>
      <c r="I227" s="100" t="str">
        <f>IFERROR(tbl_ven_agos[[#This Row],[preço unitário]]*tbl_ven_agos[[#This Row],[Qtd]],"")</f>
        <v/>
      </c>
      <c r="M227" s="92"/>
    </row>
    <row r="228" spans="1:13" x14ac:dyDescent="0.3">
      <c r="A228" s="97"/>
      <c r="B228" s="98"/>
      <c r="C228" s="99" t="str">
        <f>IFERROR(VLOOKUP(tbl_ent_agos[[#This Row],[Produto]],produtos,3,0),"")</f>
        <v/>
      </c>
      <c r="D228" s="100" t="str">
        <f>IFERROR(tbl_ent_agos[[#This Row],[preço unitário]]*tbl_ent_agos[[#This Row],[Qtd]],"")</f>
        <v/>
      </c>
      <c r="F228" s="97"/>
      <c r="G228" s="97"/>
      <c r="H228" s="99" t="str">
        <f>IFERROR(VLOOKUP(tbl_ven_agos[[#This Row],[Produto]],produtos,5,0),"")</f>
        <v/>
      </c>
      <c r="I228" s="100" t="str">
        <f>IFERROR(tbl_ven_agos[[#This Row],[preço unitário]]*tbl_ven_agos[[#This Row],[Qtd]],"")</f>
        <v/>
      </c>
      <c r="M228" s="92"/>
    </row>
    <row r="229" spans="1:13" x14ac:dyDescent="0.3">
      <c r="A229" s="97"/>
      <c r="B229" s="98"/>
      <c r="C229" s="99" t="str">
        <f>IFERROR(VLOOKUP(tbl_ent_agos[[#This Row],[Produto]],produtos,3,0),"")</f>
        <v/>
      </c>
      <c r="D229" s="100" t="str">
        <f>IFERROR(tbl_ent_agos[[#This Row],[preço unitário]]*tbl_ent_agos[[#This Row],[Qtd]],"")</f>
        <v/>
      </c>
      <c r="F229" s="97"/>
      <c r="G229" s="97"/>
      <c r="H229" s="99" t="str">
        <f>IFERROR(VLOOKUP(tbl_ven_agos[[#This Row],[Produto]],produtos,5,0),"")</f>
        <v/>
      </c>
      <c r="I229" s="100" t="str">
        <f>IFERROR(tbl_ven_agos[[#This Row],[preço unitário]]*tbl_ven_agos[[#This Row],[Qtd]],"")</f>
        <v/>
      </c>
      <c r="M229" s="92"/>
    </row>
    <row r="230" spans="1:13" x14ac:dyDescent="0.3">
      <c r="A230" s="97"/>
      <c r="B230" s="98"/>
      <c r="C230" s="99" t="str">
        <f>IFERROR(VLOOKUP(tbl_ent_agos[[#This Row],[Produto]],produtos,3,0),"")</f>
        <v/>
      </c>
      <c r="D230" s="100" t="str">
        <f>IFERROR(tbl_ent_agos[[#This Row],[preço unitário]]*tbl_ent_agos[[#This Row],[Qtd]],"")</f>
        <v/>
      </c>
      <c r="F230" s="97"/>
      <c r="G230" s="97"/>
      <c r="H230" s="99" t="str">
        <f>IFERROR(VLOOKUP(tbl_ven_agos[[#This Row],[Produto]],produtos,5,0),"")</f>
        <v/>
      </c>
      <c r="I230" s="100" t="str">
        <f>IFERROR(tbl_ven_agos[[#This Row],[preço unitário]]*tbl_ven_agos[[#This Row],[Qtd]],"")</f>
        <v/>
      </c>
      <c r="M230" s="92"/>
    </row>
    <row r="231" spans="1:13" x14ac:dyDescent="0.3">
      <c r="A231" s="97"/>
      <c r="B231" s="98"/>
      <c r="C231" s="99" t="str">
        <f>IFERROR(VLOOKUP(tbl_ent_agos[[#This Row],[Produto]],produtos,3,0),"")</f>
        <v/>
      </c>
      <c r="D231" s="100" t="str">
        <f>IFERROR(tbl_ent_agos[[#This Row],[preço unitário]]*tbl_ent_agos[[#This Row],[Qtd]],"")</f>
        <v/>
      </c>
      <c r="F231" s="97"/>
      <c r="G231" s="97"/>
      <c r="H231" s="99" t="str">
        <f>IFERROR(VLOOKUP(tbl_ven_agos[[#This Row],[Produto]],produtos,5,0),"")</f>
        <v/>
      </c>
      <c r="I231" s="100" t="str">
        <f>IFERROR(tbl_ven_agos[[#This Row],[preço unitário]]*tbl_ven_agos[[#This Row],[Qtd]],"")</f>
        <v/>
      </c>
      <c r="M231" s="92"/>
    </row>
    <row r="232" spans="1:13" x14ac:dyDescent="0.3">
      <c r="A232" s="97"/>
      <c r="B232" s="98"/>
      <c r="C232" s="99" t="str">
        <f>IFERROR(VLOOKUP(tbl_ent_agos[[#This Row],[Produto]],produtos,3,0),"")</f>
        <v/>
      </c>
      <c r="D232" s="100" t="str">
        <f>IFERROR(tbl_ent_agos[[#This Row],[preço unitário]]*tbl_ent_agos[[#This Row],[Qtd]],"")</f>
        <v/>
      </c>
      <c r="F232" s="97"/>
      <c r="G232" s="97"/>
      <c r="H232" s="99" t="str">
        <f>IFERROR(VLOOKUP(tbl_ven_agos[[#This Row],[Produto]],produtos,5,0),"")</f>
        <v/>
      </c>
      <c r="I232" s="100" t="str">
        <f>IFERROR(tbl_ven_agos[[#This Row],[preço unitário]]*tbl_ven_agos[[#This Row],[Qtd]],"")</f>
        <v/>
      </c>
      <c r="M232" s="92"/>
    </row>
    <row r="233" spans="1:13" x14ac:dyDescent="0.3">
      <c r="A233" s="97"/>
      <c r="B233" s="98"/>
      <c r="C233" s="99" t="str">
        <f>IFERROR(VLOOKUP(tbl_ent_agos[[#This Row],[Produto]],produtos,3,0),"")</f>
        <v/>
      </c>
      <c r="D233" s="100" t="str">
        <f>IFERROR(tbl_ent_agos[[#This Row],[preço unitário]]*tbl_ent_agos[[#This Row],[Qtd]],"")</f>
        <v/>
      </c>
      <c r="F233" s="97"/>
      <c r="G233" s="97"/>
      <c r="H233" s="99" t="str">
        <f>IFERROR(VLOOKUP(tbl_ven_agos[[#This Row],[Produto]],produtos,5,0),"")</f>
        <v/>
      </c>
      <c r="I233" s="100" t="str">
        <f>IFERROR(tbl_ven_agos[[#This Row],[preço unitário]]*tbl_ven_agos[[#This Row],[Qtd]],"")</f>
        <v/>
      </c>
      <c r="M233" s="92"/>
    </row>
    <row r="234" spans="1:13" x14ac:dyDescent="0.3">
      <c r="A234" s="97"/>
      <c r="B234" s="98"/>
      <c r="C234" s="99" t="str">
        <f>IFERROR(VLOOKUP(tbl_ent_agos[[#This Row],[Produto]],produtos,3,0),"")</f>
        <v/>
      </c>
      <c r="D234" s="100" t="str">
        <f>IFERROR(tbl_ent_agos[[#This Row],[preço unitário]]*tbl_ent_agos[[#This Row],[Qtd]],"")</f>
        <v/>
      </c>
      <c r="F234" s="97"/>
      <c r="G234" s="97"/>
      <c r="H234" s="99" t="str">
        <f>IFERROR(VLOOKUP(tbl_ven_agos[[#This Row],[Produto]],produtos,5,0),"")</f>
        <v/>
      </c>
      <c r="I234" s="100" t="str">
        <f>IFERROR(tbl_ven_agos[[#This Row],[preço unitário]]*tbl_ven_agos[[#This Row],[Qtd]],"")</f>
        <v/>
      </c>
      <c r="M234" s="92"/>
    </row>
    <row r="235" spans="1:13" x14ac:dyDescent="0.3">
      <c r="A235" s="97"/>
      <c r="B235" s="98"/>
      <c r="C235" s="99" t="str">
        <f>IFERROR(VLOOKUP(tbl_ent_agos[[#This Row],[Produto]],produtos,3,0),"")</f>
        <v/>
      </c>
      <c r="D235" s="100" t="str">
        <f>IFERROR(tbl_ent_agos[[#This Row],[preço unitário]]*tbl_ent_agos[[#This Row],[Qtd]],"")</f>
        <v/>
      </c>
      <c r="F235" s="97"/>
      <c r="G235" s="97"/>
      <c r="H235" s="99" t="str">
        <f>IFERROR(VLOOKUP(tbl_ven_agos[[#This Row],[Produto]],produtos,5,0),"")</f>
        <v/>
      </c>
      <c r="I235" s="100" t="str">
        <f>IFERROR(tbl_ven_agos[[#This Row],[preço unitário]]*tbl_ven_agos[[#This Row],[Qtd]],"")</f>
        <v/>
      </c>
      <c r="M235" s="92"/>
    </row>
    <row r="236" spans="1:13" x14ac:dyDescent="0.3">
      <c r="A236" s="97"/>
      <c r="B236" s="98"/>
      <c r="C236" s="99" t="str">
        <f>IFERROR(VLOOKUP(tbl_ent_agos[[#This Row],[Produto]],produtos,3,0),"")</f>
        <v/>
      </c>
      <c r="D236" s="100" t="str">
        <f>IFERROR(tbl_ent_agos[[#This Row],[preço unitário]]*tbl_ent_agos[[#This Row],[Qtd]],"")</f>
        <v/>
      </c>
      <c r="F236" s="97"/>
      <c r="G236" s="97"/>
      <c r="H236" s="99" t="str">
        <f>IFERROR(VLOOKUP(tbl_ven_agos[[#This Row],[Produto]],produtos,5,0),"")</f>
        <v/>
      </c>
      <c r="I236" s="100" t="str">
        <f>IFERROR(tbl_ven_agos[[#This Row],[preço unitário]]*tbl_ven_agos[[#This Row],[Qtd]],"")</f>
        <v/>
      </c>
      <c r="M236" s="92"/>
    </row>
    <row r="237" spans="1:13" x14ac:dyDescent="0.3">
      <c r="A237" s="97"/>
      <c r="B237" s="98"/>
      <c r="C237" s="99" t="str">
        <f>IFERROR(VLOOKUP(tbl_ent_agos[[#This Row],[Produto]],produtos,3,0),"")</f>
        <v/>
      </c>
      <c r="D237" s="100" t="str">
        <f>IFERROR(tbl_ent_agos[[#This Row],[preço unitário]]*tbl_ent_agos[[#This Row],[Qtd]],"")</f>
        <v/>
      </c>
      <c r="F237" s="97"/>
      <c r="G237" s="97"/>
      <c r="H237" s="99" t="str">
        <f>IFERROR(VLOOKUP(tbl_ven_agos[[#This Row],[Produto]],produtos,5,0),"")</f>
        <v/>
      </c>
      <c r="I237" s="100" t="str">
        <f>IFERROR(tbl_ven_agos[[#This Row],[preço unitário]]*tbl_ven_agos[[#This Row],[Qtd]],"")</f>
        <v/>
      </c>
      <c r="M237" s="92"/>
    </row>
    <row r="238" spans="1:13" x14ac:dyDescent="0.3">
      <c r="A238" s="97"/>
      <c r="B238" s="98"/>
      <c r="C238" s="99" t="str">
        <f>IFERROR(VLOOKUP(tbl_ent_agos[[#This Row],[Produto]],produtos,3,0),"")</f>
        <v/>
      </c>
      <c r="D238" s="100" t="str">
        <f>IFERROR(tbl_ent_agos[[#This Row],[preço unitário]]*tbl_ent_agos[[#This Row],[Qtd]],"")</f>
        <v/>
      </c>
      <c r="F238" s="97"/>
      <c r="G238" s="97"/>
      <c r="H238" s="99" t="str">
        <f>IFERROR(VLOOKUP(tbl_ven_agos[[#This Row],[Produto]],produtos,5,0),"")</f>
        <v/>
      </c>
      <c r="I238" s="100" t="str">
        <f>IFERROR(tbl_ven_agos[[#This Row],[preço unitário]]*tbl_ven_agos[[#This Row],[Qtd]],"")</f>
        <v/>
      </c>
      <c r="M238" s="92"/>
    </row>
    <row r="239" spans="1:13" x14ac:dyDescent="0.3">
      <c r="A239" s="97"/>
      <c r="B239" s="98"/>
      <c r="C239" s="99" t="str">
        <f>IFERROR(VLOOKUP(tbl_ent_agos[[#This Row],[Produto]],produtos,3,0),"")</f>
        <v/>
      </c>
      <c r="D239" s="100" t="str">
        <f>IFERROR(tbl_ent_agos[[#This Row],[preço unitário]]*tbl_ent_agos[[#This Row],[Qtd]],"")</f>
        <v/>
      </c>
      <c r="F239" s="97"/>
      <c r="G239" s="97"/>
      <c r="H239" s="99" t="str">
        <f>IFERROR(VLOOKUP(tbl_ven_agos[[#This Row],[Produto]],produtos,5,0),"")</f>
        <v/>
      </c>
      <c r="I239" s="100" t="str">
        <f>IFERROR(tbl_ven_agos[[#This Row],[preço unitário]]*tbl_ven_agos[[#This Row],[Qtd]],"")</f>
        <v/>
      </c>
      <c r="M239" s="92"/>
    </row>
    <row r="240" spans="1:13" x14ac:dyDescent="0.3">
      <c r="A240" s="97"/>
      <c r="B240" s="98"/>
      <c r="C240" s="99" t="str">
        <f>IFERROR(VLOOKUP(tbl_ent_agos[[#This Row],[Produto]],produtos,3,0),"")</f>
        <v/>
      </c>
      <c r="D240" s="100" t="str">
        <f>IFERROR(tbl_ent_agos[[#This Row],[preço unitário]]*tbl_ent_agos[[#This Row],[Qtd]],"")</f>
        <v/>
      </c>
      <c r="F240" s="97"/>
      <c r="G240" s="97"/>
      <c r="H240" s="99" t="str">
        <f>IFERROR(VLOOKUP(tbl_ven_agos[[#This Row],[Produto]],produtos,5,0),"")</f>
        <v/>
      </c>
      <c r="I240" s="100" t="str">
        <f>IFERROR(tbl_ven_agos[[#This Row],[preço unitário]]*tbl_ven_agos[[#This Row],[Qtd]],"")</f>
        <v/>
      </c>
      <c r="M240" s="92"/>
    </row>
    <row r="241" spans="1:13" x14ac:dyDescent="0.3">
      <c r="A241" s="97"/>
      <c r="B241" s="98"/>
      <c r="C241" s="99" t="str">
        <f>IFERROR(VLOOKUP(tbl_ent_agos[[#This Row],[Produto]],produtos,3,0),"")</f>
        <v/>
      </c>
      <c r="D241" s="100" t="str">
        <f>IFERROR(tbl_ent_agos[[#This Row],[preço unitário]]*tbl_ent_agos[[#This Row],[Qtd]],"")</f>
        <v/>
      </c>
      <c r="F241" s="97"/>
      <c r="G241" s="97"/>
      <c r="H241" s="99" t="str">
        <f>IFERROR(VLOOKUP(tbl_ven_agos[[#This Row],[Produto]],produtos,5,0),"")</f>
        <v/>
      </c>
      <c r="I241" s="100" t="str">
        <f>IFERROR(tbl_ven_agos[[#This Row],[preço unitário]]*tbl_ven_agos[[#This Row],[Qtd]],"")</f>
        <v/>
      </c>
      <c r="M241" s="92"/>
    </row>
    <row r="242" spans="1:13" x14ac:dyDescent="0.3">
      <c r="A242" s="97"/>
      <c r="B242" s="98"/>
      <c r="C242" s="99" t="str">
        <f>IFERROR(VLOOKUP(tbl_ent_agos[[#This Row],[Produto]],produtos,3,0),"")</f>
        <v/>
      </c>
      <c r="D242" s="100" t="str">
        <f>IFERROR(tbl_ent_agos[[#This Row],[preço unitário]]*tbl_ent_agos[[#This Row],[Qtd]],"")</f>
        <v/>
      </c>
      <c r="F242" s="97"/>
      <c r="G242" s="97"/>
      <c r="H242" s="99" t="str">
        <f>IFERROR(VLOOKUP(tbl_ven_agos[[#This Row],[Produto]],produtos,5,0),"")</f>
        <v/>
      </c>
      <c r="I242" s="100" t="str">
        <f>IFERROR(tbl_ven_agos[[#This Row],[preço unitário]]*tbl_ven_agos[[#This Row],[Qtd]],"")</f>
        <v/>
      </c>
      <c r="M242" s="92"/>
    </row>
    <row r="243" spans="1:13" x14ac:dyDescent="0.3">
      <c r="A243" s="97"/>
      <c r="B243" s="98"/>
      <c r="C243" s="99" t="str">
        <f>IFERROR(VLOOKUP(tbl_ent_agos[[#This Row],[Produto]],produtos,3,0),"")</f>
        <v/>
      </c>
      <c r="D243" s="100" t="str">
        <f>IFERROR(tbl_ent_agos[[#This Row],[preço unitário]]*tbl_ent_agos[[#This Row],[Qtd]],"")</f>
        <v/>
      </c>
      <c r="F243" s="97"/>
      <c r="G243" s="97"/>
      <c r="H243" s="99" t="str">
        <f>IFERROR(VLOOKUP(tbl_ven_agos[[#This Row],[Produto]],produtos,5,0),"")</f>
        <v/>
      </c>
      <c r="I243" s="100" t="str">
        <f>IFERROR(tbl_ven_agos[[#This Row],[preço unitário]]*tbl_ven_agos[[#This Row],[Qtd]],"")</f>
        <v/>
      </c>
      <c r="M243" s="92"/>
    </row>
    <row r="244" spans="1:13" x14ac:dyDescent="0.3">
      <c r="A244" s="97"/>
      <c r="B244" s="98"/>
      <c r="C244" s="99" t="str">
        <f>IFERROR(VLOOKUP(tbl_ent_agos[[#This Row],[Produto]],produtos,3,0),"")</f>
        <v/>
      </c>
      <c r="D244" s="100" t="str">
        <f>IFERROR(tbl_ent_agos[[#This Row],[preço unitário]]*tbl_ent_agos[[#This Row],[Qtd]],"")</f>
        <v/>
      </c>
      <c r="F244" s="97"/>
      <c r="G244" s="97"/>
      <c r="H244" s="99" t="str">
        <f>IFERROR(VLOOKUP(tbl_ven_agos[[#This Row],[Produto]],produtos,5,0),"")</f>
        <v/>
      </c>
      <c r="I244" s="100" t="str">
        <f>IFERROR(tbl_ven_agos[[#This Row],[preço unitário]]*tbl_ven_agos[[#This Row],[Qtd]],"")</f>
        <v/>
      </c>
      <c r="M244" s="92"/>
    </row>
    <row r="245" spans="1:13" x14ac:dyDescent="0.3">
      <c r="A245" s="97"/>
      <c r="B245" s="98"/>
      <c r="C245" s="99" t="str">
        <f>IFERROR(VLOOKUP(tbl_ent_agos[[#This Row],[Produto]],produtos,3,0),"")</f>
        <v/>
      </c>
      <c r="D245" s="100" t="str">
        <f>IFERROR(tbl_ent_agos[[#This Row],[preço unitário]]*tbl_ent_agos[[#This Row],[Qtd]],"")</f>
        <v/>
      </c>
      <c r="F245" s="97"/>
      <c r="G245" s="97"/>
      <c r="H245" s="99" t="str">
        <f>IFERROR(VLOOKUP(tbl_ven_agos[[#This Row],[Produto]],produtos,5,0),"")</f>
        <v/>
      </c>
      <c r="I245" s="100" t="str">
        <f>IFERROR(tbl_ven_agos[[#This Row],[preço unitário]]*tbl_ven_agos[[#This Row],[Qtd]],"")</f>
        <v/>
      </c>
      <c r="M245" s="92"/>
    </row>
    <row r="246" spans="1:13" x14ac:dyDescent="0.3">
      <c r="A246" s="97"/>
      <c r="B246" s="98"/>
      <c r="C246" s="99" t="str">
        <f>IFERROR(VLOOKUP(tbl_ent_agos[[#This Row],[Produto]],produtos,3,0),"")</f>
        <v/>
      </c>
      <c r="D246" s="100" t="str">
        <f>IFERROR(tbl_ent_agos[[#This Row],[preço unitário]]*tbl_ent_agos[[#This Row],[Qtd]],"")</f>
        <v/>
      </c>
      <c r="F246" s="97"/>
      <c r="G246" s="97"/>
      <c r="H246" s="99" t="str">
        <f>IFERROR(VLOOKUP(tbl_ven_agos[[#This Row],[Produto]],produtos,5,0),"")</f>
        <v/>
      </c>
      <c r="I246" s="100" t="str">
        <f>IFERROR(tbl_ven_agos[[#This Row],[preço unitário]]*tbl_ven_agos[[#This Row],[Qtd]],"")</f>
        <v/>
      </c>
      <c r="M246" s="92"/>
    </row>
    <row r="247" spans="1:13" x14ac:dyDescent="0.3">
      <c r="A247" s="97"/>
      <c r="B247" s="98"/>
      <c r="C247" s="99" t="str">
        <f>IFERROR(VLOOKUP(tbl_ent_agos[[#This Row],[Produto]],produtos,3,0),"")</f>
        <v/>
      </c>
      <c r="D247" s="100" t="str">
        <f>IFERROR(tbl_ent_agos[[#This Row],[preço unitário]]*tbl_ent_agos[[#This Row],[Qtd]],"")</f>
        <v/>
      </c>
      <c r="F247" s="97"/>
      <c r="G247" s="97"/>
      <c r="H247" s="99" t="str">
        <f>IFERROR(VLOOKUP(tbl_ven_agos[[#This Row],[Produto]],produtos,5,0),"")</f>
        <v/>
      </c>
      <c r="I247" s="100" t="str">
        <f>IFERROR(tbl_ven_agos[[#This Row],[preço unitário]]*tbl_ven_agos[[#This Row],[Qtd]],"")</f>
        <v/>
      </c>
      <c r="M247" s="92"/>
    </row>
    <row r="248" spans="1:13" x14ac:dyDescent="0.3">
      <c r="A248" s="97"/>
      <c r="B248" s="98"/>
      <c r="C248" s="99" t="str">
        <f>IFERROR(VLOOKUP(tbl_ent_agos[[#This Row],[Produto]],produtos,3,0),"")</f>
        <v/>
      </c>
      <c r="D248" s="100" t="str">
        <f>IFERROR(tbl_ent_agos[[#This Row],[preço unitário]]*tbl_ent_agos[[#This Row],[Qtd]],"")</f>
        <v/>
      </c>
      <c r="F248" s="97"/>
      <c r="G248" s="97"/>
      <c r="H248" s="99" t="str">
        <f>IFERROR(VLOOKUP(tbl_ven_agos[[#This Row],[Produto]],produtos,5,0),"")</f>
        <v/>
      </c>
      <c r="I248" s="100" t="str">
        <f>IFERROR(tbl_ven_agos[[#This Row],[preço unitário]]*tbl_ven_agos[[#This Row],[Qtd]],"")</f>
        <v/>
      </c>
      <c r="M248" s="92"/>
    </row>
    <row r="249" spans="1:13" x14ac:dyDescent="0.3">
      <c r="A249" s="97"/>
      <c r="B249" s="98"/>
      <c r="C249" s="99" t="str">
        <f>IFERROR(VLOOKUP(tbl_ent_agos[[#This Row],[Produto]],produtos,3,0),"")</f>
        <v/>
      </c>
      <c r="D249" s="100" t="str">
        <f>IFERROR(tbl_ent_agos[[#This Row],[preço unitário]]*tbl_ent_agos[[#This Row],[Qtd]],"")</f>
        <v/>
      </c>
      <c r="F249" s="97"/>
      <c r="G249" s="97"/>
      <c r="H249" s="99" t="str">
        <f>IFERROR(VLOOKUP(tbl_ven_agos[[#This Row],[Produto]],produtos,5,0),"")</f>
        <v/>
      </c>
      <c r="I249" s="100" t="str">
        <f>IFERROR(tbl_ven_agos[[#This Row],[preço unitário]]*tbl_ven_agos[[#This Row],[Qtd]],"")</f>
        <v/>
      </c>
      <c r="M249" s="92"/>
    </row>
    <row r="250" spans="1:13" x14ac:dyDescent="0.3">
      <c r="A250" s="97"/>
      <c r="B250" s="98"/>
      <c r="C250" s="99" t="str">
        <f>IFERROR(VLOOKUP(tbl_ent_agos[[#This Row],[Produto]],produtos,3,0),"")</f>
        <v/>
      </c>
      <c r="D250" s="100" t="str">
        <f>IFERROR(tbl_ent_agos[[#This Row],[preço unitário]]*tbl_ent_agos[[#This Row],[Qtd]],"")</f>
        <v/>
      </c>
      <c r="F250" s="97"/>
      <c r="G250" s="97"/>
      <c r="H250" s="99" t="str">
        <f>IFERROR(VLOOKUP(tbl_ven_agos[[#This Row],[Produto]],produtos,5,0),"")</f>
        <v/>
      </c>
      <c r="I250" s="100" t="str">
        <f>IFERROR(tbl_ven_agos[[#This Row],[preço unitário]]*tbl_ven_agos[[#This Row],[Qtd]],"")</f>
        <v/>
      </c>
      <c r="M250" s="92"/>
    </row>
    <row r="251" spans="1:13" x14ac:dyDescent="0.3">
      <c r="A251" s="97"/>
      <c r="B251" s="98"/>
      <c r="C251" s="99" t="str">
        <f>IFERROR(VLOOKUP(tbl_ent_agos[[#This Row],[Produto]],produtos,3,0),"")</f>
        <v/>
      </c>
      <c r="D251" s="100" t="str">
        <f>IFERROR(tbl_ent_agos[[#This Row],[preço unitário]]*tbl_ent_agos[[#This Row],[Qtd]],"")</f>
        <v/>
      </c>
      <c r="F251" s="97"/>
      <c r="G251" s="97"/>
      <c r="H251" s="99" t="str">
        <f>IFERROR(VLOOKUP(tbl_ven_agos[[#This Row],[Produto]],produtos,5,0),"")</f>
        <v/>
      </c>
      <c r="I251" s="100" t="str">
        <f>IFERROR(tbl_ven_agos[[#This Row],[preço unitário]]*tbl_ven_agos[[#This Row],[Qtd]],"")</f>
        <v/>
      </c>
      <c r="M251" s="92"/>
    </row>
    <row r="252" spans="1:13" x14ac:dyDescent="0.3">
      <c r="A252" s="97"/>
      <c r="B252" s="98"/>
      <c r="C252" s="99" t="str">
        <f>IFERROR(VLOOKUP(tbl_ent_agos[[#This Row],[Produto]],produtos,3,0),"")</f>
        <v/>
      </c>
      <c r="D252" s="100" t="str">
        <f>IFERROR(tbl_ent_agos[[#This Row],[preço unitário]]*tbl_ent_agos[[#This Row],[Qtd]],"")</f>
        <v/>
      </c>
      <c r="F252" s="97"/>
      <c r="G252" s="97"/>
      <c r="H252" s="99" t="str">
        <f>IFERROR(VLOOKUP(tbl_ven_agos[[#This Row],[Produto]],produtos,5,0),"")</f>
        <v/>
      </c>
      <c r="I252" s="100" t="str">
        <f>IFERROR(tbl_ven_agos[[#This Row],[preço unitário]]*tbl_ven_agos[[#This Row],[Qtd]],"")</f>
        <v/>
      </c>
      <c r="M252" s="92"/>
    </row>
    <row r="253" spans="1:13" x14ac:dyDescent="0.3">
      <c r="A253" s="97"/>
      <c r="B253" s="98"/>
      <c r="C253" s="99" t="str">
        <f>IFERROR(VLOOKUP(tbl_ent_agos[[#This Row],[Produto]],produtos,3,0),"")</f>
        <v/>
      </c>
      <c r="D253" s="100" t="str">
        <f>IFERROR(tbl_ent_agos[[#This Row],[preço unitário]]*tbl_ent_agos[[#This Row],[Qtd]],"")</f>
        <v/>
      </c>
      <c r="F253" s="97"/>
      <c r="G253" s="97"/>
      <c r="H253" s="99" t="str">
        <f>IFERROR(VLOOKUP(tbl_ven_agos[[#This Row],[Produto]],produtos,5,0),"")</f>
        <v/>
      </c>
      <c r="I253" s="100" t="str">
        <f>IFERROR(tbl_ven_agos[[#This Row],[preço unitário]]*tbl_ven_agos[[#This Row],[Qtd]],"")</f>
        <v/>
      </c>
      <c r="M253" s="92"/>
    </row>
    <row r="254" spans="1:13" x14ac:dyDescent="0.3">
      <c r="A254" s="97"/>
      <c r="B254" s="98"/>
      <c r="C254" s="99" t="str">
        <f>IFERROR(VLOOKUP(tbl_ent_agos[[#This Row],[Produto]],produtos,3,0),"")</f>
        <v/>
      </c>
      <c r="D254" s="100" t="str">
        <f>IFERROR(tbl_ent_agos[[#This Row],[preço unitário]]*tbl_ent_agos[[#This Row],[Qtd]],"")</f>
        <v/>
      </c>
      <c r="F254" s="97"/>
      <c r="G254" s="97"/>
      <c r="H254" s="99" t="str">
        <f>IFERROR(VLOOKUP(tbl_ven_agos[[#This Row],[Produto]],produtos,5,0),"")</f>
        <v/>
      </c>
      <c r="I254" s="100" t="str">
        <f>IFERROR(tbl_ven_agos[[#This Row],[preço unitário]]*tbl_ven_agos[[#This Row],[Qtd]],"")</f>
        <v/>
      </c>
      <c r="M254" s="92"/>
    </row>
    <row r="255" spans="1:13" x14ac:dyDescent="0.3">
      <c r="A255" s="97"/>
      <c r="B255" s="98"/>
      <c r="C255" s="99" t="str">
        <f>IFERROR(VLOOKUP(tbl_ent_agos[[#This Row],[Produto]],produtos,3,0),"")</f>
        <v/>
      </c>
      <c r="D255" s="100" t="str">
        <f>IFERROR(tbl_ent_agos[[#This Row],[preço unitário]]*tbl_ent_agos[[#This Row],[Qtd]],"")</f>
        <v/>
      </c>
      <c r="F255" s="97"/>
      <c r="G255" s="97"/>
      <c r="H255" s="99" t="str">
        <f>IFERROR(VLOOKUP(tbl_ven_agos[[#This Row],[Produto]],produtos,5,0),"")</f>
        <v/>
      </c>
      <c r="I255" s="100" t="str">
        <f>IFERROR(tbl_ven_agos[[#This Row],[preço unitário]]*tbl_ven_agos[[#This Row],[Qtd]],"")</f>
        <v/>
      </c>
      <c r="M255" s="92"/>
    </row>
    <row r="256" spans="1:13" x14ac:dyDescent="0.3">
      <c r="A256" s="97"/>
      <c r="B256" s="98"/>
      <c r="C256" s="99" t="str">
        <f>IFERROR(VLOOKUP(tbl_ent_agos[[#This Row],[Produto]],produtos,3,0),"")</f>
        <v/>
      </c>
      <c r="D256" s="100" t="str">
        <f>IFERROR(tbl_ent_agos[[#This Row],[preço unitário]]*tbl_ent_agos[[#This Row],[Qtd]],"")</f>
        <v/>
      </c>
      <c r="F256" s="97"/>
      <c r="G256" s="97"/>
      <c r="H256" s="99" t="str">
        <f>IFERROR(VLOOKUP(tbl_ven_agos[[#This Row],[Produto]],produtos,5,0),"")</f>
        <v/>
      </c>
      <c r="I256" s="100" t="str">
        <f>IFERROR(tbl_ven_agos[[#This Row],[preço unitário]]*tbl_ven_agos[[#This Row],[Qtd]],"")</f>
        <v/>
      </c>
      <c r="M256" s="92"/>
    </row>
    <row r="257" spans="1:13" x14ac:dyDescent="0.3">
      <c r="A257" s="97"/>
      <c r="B257" s="98"/>
      <c r="C257" s="99" t="str">
        <f>IFERROR(VLOOKUP(tbl_ent_agos[[#This Row],[Produto]],produtos,3,0),"")</f>
        <v/>
      </c>
      <c r="D257" s="100" t="str">
        <f>IFERROR(tbl_ent_agos[[#This Row],[preço unitário]]*tbl_ent_agos[[#This Row],[Qtd]],"")</f>
        <v/>
      </c>
      <c r="F257" s="97"/>
      <c r="G257" s="97"/>
      <c r="H257" s="99" t="str">
        <f>IFERROR(VLOOKUP(tbl_ven_agos[[#This Row],[Produto]],produtos,5,0),"")</f>
        <v/>
      </c>
      <c r="I257" s="100" t="str">
        <f>IFERROR(tbl_ven_agos[[#This Row],[preço unitário]]*tbl_ven_agos[[#This Row],[Qtd]],"")</f>
        <v/>
      </c>
      <c r="M257" s="92"/>
    </row>
    <row r="258" spans="1:13" x14ac:dyDescent="0.3">
      <c r="A258" s="97"/>
      <c r="B258" s="98"/>
      <c r="C258" s="99" t="str">
        <f>IFERROR(VLOOKUP(tbl_ent_agos[[#This Row],[Produto]],produtos,3,0),"")</f>
        <v/>
      </c>
      <c r="D258" s="100" t="str">
        <f>IFERROR(tbl_ent_agos[[#This Row],[preço unitário]]*tbl_ent_agos[[#This Row],[Qtd]],"")</f>
        <v/>
      </c>
      <c r="F258" s="97"/>
      <c r="G258" s="97"/>
      <c r="H258" s="99" t="str">
        <f>IFERROR(VLOOKUP(tbl_ven_agos[[#This Row],[Produto]],produtos,5,0),"")</f>
        <v/>
      </c>
      <c r="I258" s="100" t="str">
        <f>IFERROR(tbl_ven_agos[[#This Row],[preço unitário]]*tbl_ven_agos[[#This Row],[Qtd]],"")</f>
        <v/>
      </c>
      <c r="M258" s="92"/>
    </row>
    <row r="259" spans="1:13" x14ac:dyDescent="0.3">
      <c r="A259" s="97"/>
      <c r="B259" s="98"/>
      <c r="C259" s="99" t="str">
        <f>IFERROR(VLOOKUP(tbl_ent_agos[[#This Row],[Produto]],produtos,3,0),"")</f>
        <v/>
      </c>
      <c r="D259" s="100" t="str">
        <f>IFERROR(tbl_ent_agos[[#This Row],[preço unitário]]*tbl_ent_agos[[#This Row],[Qtd]],"")</f>
        <v/>
      </c>
      <c r="F259" s="97"/>
      <c r="G259" s="97"/>
      <c r="H259" s="99" t="str">
        <f>IFERROR(VLOOKUP(tbl_ven_agos[[#This Row],[Produto]],produtos,5,0),"")</f>
        <v/>
      </c>
      <c r="I259" s="100" t="str">
        <f>IFERROR(tbl_ven_agos[[#This Row],[preço unitário]]*tbl_ven_agos[[#This Row],[Qtd]],"")</f>
        <v/>
      </c>
      <c r="M259" s="92"/>
    </row>
    <row r="260" spans="1:13" x14ac:dyDescent="0.3">
      <c r="A260" s="97"/>
      <c r="B260" s="98"/>
      <c r="C260" s="99" t="str">
        <f>IFERROR(VLOOKUP(tbl_ent_agos[[#This Row],[Produto]],produtos,3,0),"")</f>
        <v/>
      </c>
      <c r="D260" s="100" t="str">
        <f>IFERROR(tbl_ent_agos[[#This Row],[preço unitário]]*tbl_ent_agos[[#This Row],[Qtd]],"")</f>
        <v/>
      </c>
      <c r="F260" s="97"/>
      <c r="G260" s="97"/>
      <c r="H260" s="99" t="str">
        <f>IFERROR(VLOOKUP(tbl_ven_agos[[#This Row],[Produto]],produtos,5,0),"")</f>
        <v/>
      </c>
      <c r="I260" s="100" t="str">
        <f>IFERROR(tbl_ven_agos[[#This Row],[preço unitário]]*tbl_ven_agos[[#This Row],[Qtd]],"")</f>
        <v/>
      </c>
      <c r="M260" s="92"/>
    </row>
    <row r="261" spans="1:13" x14ac:dyDescent="0.3">
      <c r="A261" s="97"/>
      <c r="B261" s="98"/>
      <c r="C261" s="99" t="str">
        <f>IFERROR(VLOOKUP(tbl_ent_agos[[#This Row],[Produto]],produtos,3,0),"")</f>
        <v/>
      </c>
      <c r="D261" s="100" t="str">
        <f>IFERROR(tbl_ent_agos[[#This Row],[preço unitário]]*tbl_ent_agos[[#This Row],[Qtd]],"")</f>
        <v/>
      </c>
      <c r="F261" s="97"/>
      <c r="G261" s="97"/>
      <c r="H261" s="99" t="str">
        <f>IFERROR(VLOOKUP(tbl_ven_agos[[#This Row],[Produto]],produtos,5,0),"")</f>
        <v/>
      </c>
      <c r="I261" s="100" t="str">
        <f>IFERROR(tbl_ven_agos[[#This Row],[preço unitário]]*tbl_ven_agos[[#This Row],[Qtd]],"")</f>
        <v/>
      </c>
      <c r="M261" s="92"/>
    </row>
    <row r="262" spans="1:13" x14ac:dyDescent="0.3">
      <c r="A262" s="97"/>
      <c r="B262" s="98"/>
      <c r="C262" s="99" t="str">
        <f>IFERROR(VLOOKUP(tbl_ent_agos[[#This Row],[Produto]],produtos,3,0),"")</f>
        <v/>
      </c>
      <c r="D262" s="100" t="str">
        <f>IFERROR(tbl_ent_agos[[#This Row],[preço unitário]]*tbl_ent_agos[[#This Row],[Qtd]],"")</f>
        <v/>
      </c>
      <c r="F262" s="97"/>
      <c r="G262" s="97"/>
      <c r="H262" s="99" t="str">
        <f>IFERROR(VLOOKUP(tbl_ven_agos[[#This Row],[Produto]],produtos,5,0),"")</f>
        <v/>
      </c>
      <c r="I262" s="100" t="str">
        <f>IFERROR(tbl_ven_agos[[#This Row],[preço unitário]]*tbl_ven_agos[[#This Row],[Qtd]],"")</f>
        <v/>
      </c>
      <c r="M262" s="92"/>
    </row>
    <row r="263" spans="1:13" x14ac:dyDescent="0.3">
      <c r="A263" s="97"/>
      <c r="B263" s="98"/>
      <c r="C263" s="99" t="str">
        <f>IFERROR(VLOOKUP(tbl_ent_agos[[#This Row],[Produto]],produtos,3,0),"")</f>
        <v/>
      </c>
      <c r="D263" s="100" t="str">
        <f>IFERROR(tbl_ent_agos[[#This Row],[preço unitário]]*tbl_ent_agos[[#This Row],[Qtd]],"")</f>
        <v/>
      </c>
      <c r="F263" s="97"/>
      <c r="G263" s="97"/>
      <c r="H263" s="99" t="str">
        <f>IFERROR(VLOOKUP(tbl_ven_agos[[#This Row],[Produto]],produtos,5,0),"")</f>
        <v/>
      </c>
      <c r="I263" s="100" t="str">
        <f>IFERROR(tbl_ven_agos[[#This Row],[preço unitário]]*tbl_ven_agos[[#This Row],[Qtd]],"")</f>
        <v/>
      </c>
      <c r="M263" s="92"/>
    </row>
    <row r="264" spans="1:13" x14ac:dyDescent="0.3">
      <c r="A264" s="97"/>
      <c r="B264" s="98"/>
      <c r="C264" s="99" t="str">
        <f>IFERROR(VLOOKUP(tbl_ent_agos[[#This Row],[Produto]],produtos,3,0),"")</f>
        <v/>
      </c>
      <c r="D264" s="100" t="str">
        <f>IFERROR(tbl_ent_agos[[#This Row],[preço unitário]]*tbl_ent_agos[[#This Row],[Qtd]],"")</f>
        <v/>
      </c>
      <c r="F264" s="97"/>
      <c r="G264" s="97"/>
      <c r="H264" s="99" t="str">
        <f>IFERROR(VLOOKUP(tbl_ven_agos[[#This Row],[Produto]],produtos,5,0),"")</f>
        <v/>
      </c>
      <c r="I264" s="100" t="str">
        <f>IFERROR(tbl_ven_agos[[#This Row],[preço unitário]]*tbl_ven_agos[[#This Row],[Qtd]],"")</f>
        <v/>
      </c>
      <c r="M264" s="92"/>
    </row>
    <row r="265" spans="1:13" x14ac:dyDescent="0.3">
      <c r="A265" s="97"/>
      <c r="B265" s="98"/>
      <c r="C265" s="99" t="str">
        <f>IFERROR(VLOOKUP(tbl_ent_agos[[#This Row],[Produto]],produtos,3,0),"")</f>
        <v/>
      </c>
      <c r="D265" s="100" t="str">
        <f>IFERROR(tbl_ent_agos[[#This Row],[preço unitário]]*tbl_ent_agos[[#This Row],[Qtd]],"")</f>
        <v/>
      </c>
      <c r="F265" s="97"/>
      <c r="G265" s="97"/>
      <c r="H265" s="99" t="str">
        <f>IFERROR(VLOOKUP(tbl_ven_agos[[#This Row],[Produto]],produtos,5,0),"")</f>
        <v/>
      </c>
      <c r="I265" s="100" t="str">
        <f>IFERROR(tbl_ven_agos[[#This Row],[preço unitário]]*tbl_ven_agos[[#This Row],[Qtd]],"")</f>
        <v/>
      </c>
      <c r="M265" s="92"/>
    </row>
    <row r="266" spans="1:13" x14ac:dyDescent="0.3">
      <c r="A266" s="97"/>
      <c r="B266" s="98"/>
      <c r="C266" s="99" t="str">
        <f>IFERROR(VLOOKUP(tbl_ent_agos[[#This Row],[Produto]],produtos,3,0),"")</f>
        <v/>
      </c>
      <c r="D266" s="100" t="str">
        <f>IFERROR(tbl_ent_agos[[#This Row],[preço unitário]]*tbl_ent_agos[[#This Row],[Qtd]],"")</f>
        <v/>
      </c>
      <c r="F266" s="97"/>
      <c r="G266" s="97"/>
      <c r="H266" s="99" t="str">
        <f>IFERROR(VLOOKUP(tbl_ven_agos[[#This Row],[Produto]],produtos,5,0),"")</f>
        <v/>
      </c>
      <c r="I266" s="100" t="str">
        <f>IFERROR(tbl_ven_agos[[#This Row],[preço unitário]]*tbl_ven_agos[[#This Row],[Qtd]],"")</f>
        <v/>
      </c>
      <c r="M266" s="92"/>
    </row>
    <row r="267" spans="1:13" x14ac:dyDescent="0.3">
      <c r="A267" s="97"/>
      <c r="B267" s="98"/>
      <c r="C267" s="99" t="str">
        <f>IFERROR(VLOOKUP(tbl_ent_agos[[#This Row],[Produto]],produtos,3,0),"")</f>
        <v/>
      </c>
      <c r="D267" s="100" t="str">
        <f>IFERROR(tbl_ent_agos[[#This Row],[preço unitário]]*tbl_ent_agos[[#This Row],[Qtd]],"")</f>
        <v/>
      </c>
      <c r="F267" s="97"/>
      <c r="G267" s="97"/>
      <c r="H267" s="99" t="str">
        <f>IFERROR(VLOOKUP(tbl_ven_agos[[#This Row],[Produto]],produtos,5,0),"")</f>
        <v/>
      </c>
      <c r="I267" s="100" t="str">
        <f>IFERROR(tbl_ven_agos[[#This Row],[preço unitário]]*tbl_ven_agos[[#This Row],[Qtd]],"")</f>
        <v/>
      </c>
      <c r="M267" s="92"/>
    </row>
    <row r="268" spans="1:13" x14ac:dyDescent="0.3">
      <c r="A268" s="97"/>
      <c r="B268" s="98"/>
      <c r="C268" s="99" t="str">
        <f>IFERROR(VLOOKUP(tbl_ent_agos[[#This Row],[Produto]],produtos,3,0),"")</f>
        <v/>
      </c>
      <c r="D268" s="100" t="str">
        <f>IFERROR(tbl_ent_agos[[#This Row],[preço unitário]]*tbl_ent_agos[[#This Row],[Qtd]],"")</f>
        <v/>
      </c>
      <c r="F268" s="97"/>
      <c r="G268" s="97"/>
      <c r="H268" s="99" t="str">
        <f>IFERROR(VLOOKUP(tbl_ven_agos[[#This Row],[Produto]],produtos,5,0),"")</f>
        <v/>
      </c>
      <c r="I268" s="100" t="str">
        <f>IFERROR(tbl_ven_agos[[#This Row],[preço unitário]]*tbl_ven_agos[[#This Row],[Qtd]],"")</f>
        <v/>
      </c>
      <c r="M268" s="92"/>
    </row>
    <row r="269" spans="1:13" x14ac:dyDescent="0.3">
      <c r="A269" s="97"/>
      <c r="B269" s="98"/>
      <c r="C269" s="99" t="str">
        <f>IFERROR(VLOOKUP(tbl_ent_agos[[#This Row],[Produto]],produtos,3,0),"")</f>
        <v/>
      </c>
      <c r="D269" s="100" t="str">
        <f>IFERROR(tbl_ent_agos[[#This Row],[preço unitário]]*tbl_ent_agos[[#This Row],[Qtd]],"")</f>
        <v/>
      </c>
      <c r="F269" s="97"/>
      <c r="G269" s="97"/>
      <c r="H269" s="99" t="str">
        <f>IFERROR(VLOOKUP(tbl_ven_agos[[#This Row],[Produto]],produtos,5,0),"")</f>
        <v/>
      </c>
      <c r="I269" s="100" t="str">
        <f>IFERROR(tbl_ven_agos[[#This Row],[preço unitário]]*tbl_ven_agos[[#This Row],[Qtd]],"")</f>
        <v/>
      </c>
      <c r="M269" s="92"/>
    </row>
    <row r="270" spans="1:13" x14ac:dyDescent="0.3">
      <c r="A270" s="97"/>
      <c r="B270" s="98"/>
      <c r="C270" s="99" t="str">
        <f>IFERROR(VLOOKUP(tbl_ent_agos[[#This Row],[Produto]],produtos,3,0),"")</f>
        <v/>
      </c>
      <c r="D270" s="100" t="str">
        <f>IFERROR(tbl_ent_agos[[#This Row],[preço unitário]]*tbl_ent_agos[[#This Row],[Qtd]],"")</f>
        <v/>
      </c>
      <c r="F270" s="97"/>
      <c r="G270" s="97"/>
      <c r="H270" s="99" t="str">
        <f>IFERROR(VLOOKUP(tbl_ven_agos[[#This Row],[Produto]],produtos,5,0),"")</f>
        <v/>
      </c>
      <c r="I270" s="100" t="str">
        <f>IFERROR(tbl_ven_agos[[#This Row],[preço unitário]]*tbl_ven_agos[[#This Row],[Qtd]],"")</f>
        <v/>
      </c>
      <c r="M270" s="92"/>
    </row>
    <row r="271" spans="1:13" x14ac:dyDescent="0.3">
      <c r="A271" s="97"/>
      <c r="B271" s="98"/>
      <c r="C271" s="99" t="str">
        <f>IFERROR(VLOOKUP(tbl_ent_agos[[#This Row],[Produto]],produtos,3,0),"")</f>
        <v/>
      </c>
      <c r="D271" s="100" t="str">
        <f>IFERROR(tbl_ent_agos[[#This Row],[preço unitário]]*tbl_ent_agos[[#This Row],[Qtd]],"")</f>
        <v/>
      </c>
      <c r="F271" s="97"/>
      <c r="G271" s="97"/>
      <c r="H271" s="99" t="str">
        <f>IFERROR(VLOOKUP(tbl_ven_agos[[#This Row],[Produto]],produtos,5,0),"")</f>
        <v/>
      </c>
      <c r="I271" s="100" t="str">
        <f>IFERROR(tbl_ven_agos[[#This Row],[preço unitário]]*tbl_ven_agos[[#This Row],[Qtd]],"")</f>
        <v/>
      </c>
      <c r="M271" s="92"/>
    </row>
    <row r="272" spans="1:13" x14ac:dyDescent="0.3">
      <c r="A272" s="97"/>
      <c r="B272" s="98"/>
      <c r="C272" s="99" t="str">
        <f>IFERROR(VLOOKUP(tbl_ent_agos[[#This Row],[Produto]],produtos,3,0),"")</f>
        <v/>
      </c>
      <c r="D272" s="100" t="str">
        <f>IFERROR(tbl_ent_agos[[#This Row],[preço unitário]]*tbl_ent_agos[[#This Row],[Qtd]],"")</f>
        <v/>
      </c>
      <c r="F272" s="97"/>
      <c r="G272" s="97"/>
      <c r="H272" s="99" t="str">
        <f>IFERROR(VLOOKUP(tbl_ven_agos[[#This Row],[Produto]],produtos,5,0),"")</f>
        <v/>
      </c>
      <c r="I272" s="100" t="str">
        <f>IFERROR(tbl_ven_agos[[#This Row],[preço unitário]]*tbl_ven_agos[[#This Row],[Qtd]],"")</f>
        <v/>
      </c>
      <c r="M272" s="92"/>
    </row>
    <row r="273" spans="1:13" x14ac:dyDescent="0.3">
      <c r="A273" s="97"/>
      <c r="B273" s="98"/>
      <c r="C273" s="99" t="str">
        <f>IFERROR(VLOOKUP(tbl_ent_agos[[#This Row],[Produto]],produtos,3,0),"")</f>
        <v/>
      </c>
      <c r="D273" s="100" t="str">
        <f>IFERROR(tbl_ent_agos[[#This Row],[preço unitário]]*tbl_ent_agos[[#This Row],[Qtd]],"")</f>
        <v/>
      </c>
      <c r="F273" s="97"/>
      <c r="G273" s="97"/>
      <c r="H273" s="99" t="str">
        <f>IFERROR(VLOOKUP(tbl_ven_agos[[#This Row],[Produto]],produtos,5,0),"")</f>
        <v/>
      </c>
      <c r="I273" s="100" t="str">
        <f>IFERROR(tbl_ven_agos[[#This Row],[preço unitário]]*tbl_ven_agos[[#This Row],[Qtd]],"")</f>
        <v/>
      </c>
      <c r="M273" s="92"/>
    </row>
    <row r="274" spans="1:13" x14ac:dyDescent="0.3">
      <c r="A274" s="97"/>
      <c r="B274" s="98"/>
      <c r="C274" s="99" t="str">
        <f>IFERROR(VLOOKUP(tbl_ent_agos[[#This Row],[Produto]],produtos,3,0),"")</f>
        <v/>
      </c>
      <c r="D274" s="100" t="str">
        <f>IFERROR(tbl_ent_agos[[#This Row],[preço unitário]]*tbl_ent_agos[[#This Row],[Qtd]],"")</f>
        <v/>
      </c>
      <c r="F274" s="97"/>
      <c r="G274" s="97"/>
      <c r="H274" s="99" t="str">
        <f>IFERROR(VLOOKUP(tbl_ven_agos[[#This Row],[Produto]],produtos,5,0),"")</f>
        <v/>
      </c>
      <c r="I274" s="100" t="str">
        <f>IFERROR(tbl_ven_agos[[#This Row],[preço unitário]]*tbl_ven_agos[[#This Row],[Qtd]],"")</f>
        <v/>
      </c>
      <c r="M274" s="92"/>
    </row>
    <row r="275" spans="1:13" x14ac:dyDescent="0.3">
      <c r="A275" s="97"/>
      <c r="B275" s="98"/>
      <c r="C275" s="99" t="str">
        <f>IFERROR(VLOOKUP(tbl_ent_agos[[#This Row],[Produto]],produtos,3,0),"")</f>
        <v/>
      </c>
      <c r="D275" s="100" t="str">
        <f>IFERROR(tbl_ent_agos[[#This Row],[preço unitário]]*tbl_ent_agos[[#This Row],[Qtd]],"")</f>
        <v/>
      </c>
      <c r="F275" s="97"/>
      <c r="G275" s="97"/>
      <c r="H275" s="99" t="str">
        <f>IFERROR(VLOOKUP(tbl_ven_agos[[#This Row],[Produto]],produtos,5,0),"")</f>
        <v/>
      </c>
      <c r="I275" s="100" t="str">
        <f>IFERROR(tbl_ven_agos[[#This Row],[preço unitário]]*tbl_ven_agos[[#This Row],[Qtd]],"")</f>
        <v/>
      </c>
      <c r="M275" s="92"/>
    </row>
    <row r="276" spans="1:13" x14ac:dyDescent="0.3">
      <c r="A276" s="97"/>
      <c r="B276" s="98"/>
      <c r="C276" s="99" t="str">
        <f>IFERROR(VLOOKUP(tbl_ent_agos[[#This Row],[Produto]],produtos,3,0),"")</f>
        <v/>
      </c>
      <c r="D276" s="100" t="str">
        <f>IFERROR(tbl_ent_agos[[#This Row],[preço unitário]]*tbl_ent_agos[[#This Row],[Qtd]],"")</f>
        <v/>
      </c>
      <c r="F276" s="97"/>
      <c r="G276" s="97"/>
      <c r="H276" s="99" t="str">
        <f>IFERROR(VLOOKUP(tbl_ven_agos[[#This Row],[Produto]],produtos,5,0),"")</f>
        <v/>
      </c>
      <c r="I276" s="100" t="str">
        <f>IFERROR(tbl_ven_agos[[#This Row],[preço unitário]]*tbl_ven_agos[[#This Row],[Qtd]],"")</f>
        <v/>
      </c>
      <c r="M276" s="92"/>
    </row>
    <row r="277" spans="1:13" x14ac:dyDescent="0.3">
      <c r="A277" s="97"/>
      <c r="B277" s="98"/>
      <c r="C277" s="99" t="str">
        <f>IFERROR(VLOOKUP(tbl_ent_agos[[#This Row],[Produto]],produtos,3,0),"")</f>
        <v/>
      </c>
      <c r="D277" s="100" t="str">
        <f>IFERROR(tbl_ent_agos[[#This Row],[preço unitário]]*tbl_ent_agos[[#This Row],[Qtd]],"")</f>
        <v/>
      </c>
      <c r="F277" s="97"/>
      <c r="G277" s="97"/>
      <c r="H277" s="99" t="str">
        <f>IFERROR(VLOOKUP(tbl_ven_agos[[#This Row],[Produto]],produtos,5,0),"")</f>
        <v/>
      </c>
      <c r="I277" s="100" t="str">
        <f>IFERROR(tbl_ven_agos[[#This Row],[preço unitário]]*tbl_ven_agos[[#This Row],[Qtd]],"")</f>
        <v/>
      </c>
      <c r="M277" s="92"/>
    </row>
    <row r="278" spans="1:13" x14ac:dyDescent="0.3">
      <c r="A278" s="97"/>
      <c r="B278" s="98"/>
      <c r="C278" s="99" t="str">
        <f>IFERROR(VLOOKUP(tbl_ent_agos[[#This Row],[Produto]],produtos,3,0),"")</f>
        <v/>
      </c>
      <c r="D278" s="100" t="str">
        <f>IFERROR(tbl_ent_agos[[#This Row],[preço unitário]]*tbl_ent_agos[[#This Row],[Qtd]],"")</f>
        <v/>
      </c>
      <c r="F278" s="97"/>
      <c r="G278" s="97"/>
      <c r="H278" s="99" t="str">
        <f>IFERROR(VLOOKUP(tbl_ven_agos[[#This Row],[Produto]],produtos,5,0),"")</f>
        <v/>
      </c>
      <c r="I278" s="100" t="str">
        <f>IFERROR(tbl_ven_agos[[#This Row],[preço unitário]]*tbl_ven_agos[[#This Row],[Qtd]],"")</f>
        <v/>
      </c>
      <c r="M278" s="92"/>
    </row>
    <row r="279" spans="1:13" x14ac:dyDescent="0.3">
      <c r="A279" s="97"/>
      <c r="B279" s="98"/>
      <c r="C279" s="99" t="str">
        <f>IFERROR(VLOOKUP(tbl_ent_agos[[#This Row],[Produto]],produtos,3,0),"")</f>
        <v/>
      </c>
      <c r="D279" s="100" t="str">
        <f>IFERROR(tbl_ent_agos[[#This Row],[preço unitário]]*tbl_ent_agos[[#This Row],[Qtd]],"")</f>
        <v/>
      </c>
      <c r="F279" s="97"/>
      <c r="G279" s="97"/>
      <c r="H279" s="99" t="str">
        <f>IFERROR(VLOOKUP(tbl_ven_agos[[#This Row],[Produto]],produtos,5,0),"")</f>
        <v/>
      </c>
      <c r="I279" s="100" t="str">
        <f>IFERROR(tbl_ven_agos[[#This Row],[preço unitário]]*tbl_ven_agos[[#This Row],[Qtd]],"")</f>
        <v/>
      </c>
      <c r="M279" s="92"/>
    </row>
    <row r="280" spans="1:13" x14ac:dyDescent="0.3">
      <c r="A280" s="97"/>
      <c r="B280" s="98"/>
      <c r="C280" s="99" t="str">
        <f>IFERROR(VLOOKUP(tbl_ent_agos[[#This Row],[Produto]],produtos,3,0),"")</f>
        <v/>
      </c>
      <c r="D280" s="100" t="str">
        <f>IFERROR(tbl_ent_agos[[#This Row],[preço unitário]]*tbl_ent_agos[[#This Row],[Qtd]],"")</f>
        <v/>
      </c>
      <c r="F280" s="97"/>
      <c r="G280" s="97"/>
      <c r="H280" s="99" t="str">
        <f>IFERROR(VLOOKUP(tbl_ven_agos[[#This Row],[Produto]],produtos,5,0),"")</f>
        <v/>
      </c>
      <c r="I280" s="100" t="str">
        <f>IFERROR(tbl_ven_agos[[#This Row],[preço unitário]]*tbl_ven_agos[[#This Row],[Qtd]],"")</f>
        <v/>
      </c>
      <c r="M280" s="92"/>
    </row>
    <row r="281" spans="1:13" x14ac:dyDescent="0.3">
      <c r="A281" s="97"/>
      <c r="B281" s="98"/>
      <c r="C281" s="99" t="str">
        <f>IFERROR(VLOOKUP(tbl_ent_agos[[#This Row],[Produto]],produtos,3,0),"")</f>
        <v/>
      </c>
      <c r="D281" s="100" t="str">
        <f>IFERROR(tbl_ent_agos[[#This Row],[preço unitário]]*tbl_ent_agos[[#This Row],[Qtd]],"")</f>
        <v/>
      </c>
      <c r="F281" s="97"/>
      <c r="G281" s="97"/>
      <c r="H281" s="99" t="str">
        <f>IFERROR(VLOOKUP(tbl_ven_agos[[#This Row],[Produto]],produtos,5,0),"")</f>
        <v/>
      </c>
      <c r="I281" s="100" t="str">
        <f>IFERROR(tbl_ven_agos[[#This Row],[preço unitário]]*tbl_ven_agos[[#This Row],[Qtd]],"")</f>
        <v/>
      </c>
      <c r="M281" s="92"/>
    </row>
    <row r="282" spans="1:13" x14ac:dyDescent="0.3">
      <c r="A282" s="97"/>
      <c r="B282" s="98"/>
      <c r="C282" s="99" t="str">
        <f>IFERROR(VLOOKUP(tbl_ent_agos[[#This Row],[Produto]],produtos,3,0),"")</f>
        <v/>
      </c>
      <c r="D282" s="100" t="str">
        <f>IFERROR(tbl_ent_agos[[#This Row],[preço unitário]]*tbl_ent_agos[[#This Row],[Qtd]],"")</f>
        <v/>
      </c>
      <c r="F282" s="97"/>
      <c r="G282" s="97"/>
      <c r="H282" s="99" t="str">
        <f>IFERROR(VLOOKUP(tbl_ven_agos[[#This Row],[Produto]],produtos,5,0),"")</f>
        <v/>
      </c>
      <c r="I282" s="100" t="str">
        <f>IFERROR(tbl_ven_agos[[#This Row],[preço unitário]]*tbl_ven_agos[[#This Row],[Qtd]],"")</f>
        <v/>
      </c>
      <c r="M282" s="92"/>
    </row>
    <row r="283" spans="1:13" x14ac:dyDescent="0.3">
      <c r="A283" s="97"/>
      <c r="B283" s="98"/>
      <c r="C283" s="99" t="str">
        <f>IFERROR(VLOOKUP(tbl_ent_agos[[#This Row],[Produto]],produtos,3,0),"")</f>
        <v/>
      </c>
      <c r="D283" s="100" t="str">
        <f>IFERROR(tbl_ent_agos[[#This Row],[preço unitário]]*tbl_ent_agos[[#This Row],[Qtd]],"")</f>
        <v/>
      </c>
      <c r="F283" s="97"/>
      <c r="G283" s="97"/>
      <c r="H283" s="99" t="str">
        <f>IFERROR(VLOOKUP(tbl_ven_agos[[#This Row],[Produto]],produtos,5,0),"")</f>
        <v/>
      </c>
      <c r="I283" s="100" t="str">
        <f>IFERROR(tbl_ven_agos[[#This Row],[preço unitário]]*tbl_ven_agos[[#This Row],[Qtd]],"")</f>
        <v/>
      </c>
      <c r="M283" s="92"/>
    </row>
    <row r="284" spans="1:13" x14ac:dyDescent="0.3">
      <c r="A284" s="97"/>
      <c r="B284" s="98"/>
      <c r="C284" s="99" t="str">
        <f>IFERROR(VLOOKUP(tbl_ent_agos[[#This Row],[Produto]],produtos,3,0),"")</f>
        <v/>
      </c>
      <c r="D284" s="100" t="str">
        <f>IFERROR(tbl_ent_agos[[#This Row],[preço unitário]]*tbl_ent_agos[[#This Row],[Qtd]],"")</f>
        <v/>
      </c>
      <c r="F284" s="97"/>
      <c r="G284" s="97"/>
      <c r="H284" s="99" t="str">
        <f>IFERROR(VLOOKUP(tbl_ven_agos[[#This Row],[Produto]],produtos,5,0),"")</f>
        <v/>
      </c>
      <c r="I284" s="100" t="str">
        <f>IFERROR(tbl_ven_agos[[#This Row],[preço unitário]]*tbl_ven_agos[[#This Row],[Qtd]],"")</f>
        <v/>
      </c>
      <c r="M284" s="92"/>
    </row>
    <row r="285" spans="1:13" x14ac:dyDescent="0.3">
      <c r="A285" s="97"/>
      <c r="B285" s="98"/>
      <c r="C285" s="99" t="str">
        <f>IFERROR(VLOOKUP(tbl_ent_agos[[#This Row],[Produto]],produtos,3,0),"")</f>
        <v/>
      </c>
      <c r="D285" s="100" t="str">
        <f>IFERROR(tbl_ent_agos[[#This Row],[preço unitário]]*tbl_ent_agos[[#This Row],[Qtd]],"")</f>
        <v/>
      </c>
      <c r="F285" s="97"/>
      <c r="G285" s="97"/>
      <c r="H285" s="99" t="str">
        <f>IFERROR(VLOOKUP(tbl_ven_agos[[#This Row],[Produto]],produtos,5,0),"")</f>
        <v/>
      </c>
      <c r="I285" s="100" t="str">
        <f>IFERROR(tbl_ven_agos[[#This Row],[preço unitário]]*tbl_ven_agos[[#This Row],[Qtd]],"")</f>
        <v/>
      </c>
      <c r="M285" s="92"/>
    </row>
    <row r="286" spans="1:13" x14ac:dyDescent="0.3">
      <c r="A286" s="97"/>
      <c r="B286" s="98"/>
      <c r="C286" s="99" t="str">
        <f>IFERROR(VLOOKUP(tbl_ent_agos[[#This Row],[Produto]],produtos,3,0),"")</f>
        <v/>
      </c>
      <c r="D286" s="100" t="str">
        <f>IFERROR(tbl_ent_agos[[#This Row],[preço unitário]]*tbl_ent_agos[[#This Row],[Qtd]],"")</f>
        <v/>
      </c>
      <c r="F286" s="97"/>
      <c r="G286" s="97"/>
      <c r="H286" s="99" t="str">
        <f>IFERROR(VLOOKUP(tbl_ven_agos[[#This Row],[Produto]],produtos,5,0),"")</f>
        <v/>
      </c>
      <c r="I286" s="100" t="str">
        <f>IFERROR(tbl_ven_agos[[#This Row],[preço unitário]]*tbl_ven_agos[[#This Row],[Qtd]],"")</f>
        <v/>
      </c>
      <c r="M286" s="92"/>
    </row>
    <row r="287" spans="1:13" x14ac:dyDescent="0.3">
      <c r="A287" s="97"/>
      <c r="B287" s="98"/>
      <c r="C287" s="99" t="str">
        <f>IFERROR(VLOOKUP(tbl_ent_agos[[#This Row],[Produto]],produtos,3,0),"")</f>
        <v/>
      </c>
      <c r="D287" s="100" t="str">
        <f>IFERROR(tbl_ent_agos[[#This Row],[preço unitário]]*tbl_ent_agos[[#This Row],[Qtd]],"")</f>
        <v/>
      </c>
      <c r="F287" s="97"/>
      <c r="G287" s="97"/>
      <c r="H287" s="99" t="str">
        <f>IFERROR(VLOOKUP(tbl_ven_agos[[#This Row],[Produto]],produtos,5,0),"")</f>
        <v/>
      </c>
      <c r="I287" s="100" t="str">
        <f>IFERROR(tbl_ven_agos[[#This Row],[preço unitário]]*tbl_ven_agos[[#This Row],[Qtd]],"")</f>
        <v/>
      </c>
      <c r="M287" s="92"/>
    </row>
    <row r="288" spans="1:13" x14ac:dyDescent="0.3">
      <c r="A288" s="97"/>
      <c r="B288" s="98"/>
      <c r="C288" s="99" t="str">
        <f>IFERROR(VLOOKUP(tbl_ent_agos[[#This Row],[Produto]],produtos,3,0),"")</f>
        <v/>
      </c>
      <c r="D288" s="100" t="str">
        <f>IFERROR(tbl_ent_agos[[#This Row],[preço unitário]]*tbl_ent_agos[[#This Row],[Qtd]],"")</f>
        <v/>
      </c>
      <c r="F288" s="97"/>
      <c r="G288" s="97"/>
      <c r="H288" s="99" t="str">
        <f>IFERROR(VLOOKUP(tbl_ven_agos[[#This Row],[Produto]],produtos,5,0),"")</f>
        <v/>
      </c>
      <c r="I288" s="100" t="str">
        <f>IFERROR(tbl_ven_agos[[#This Row],[preço unitário]]*tbl_ven_agos[[#This Row],[Qtd]],"")</f>
        <v/>
      </c>
      <c r="M288" s="92"/>
    </row>
    <row r="289" spans="1:13" x14ac:dyDescent="0.3">
      <c r="A289" s="97"/>
      <c r="B289" s="98"/>
      <c r="C289" s="99" t="str">
        <f>IFERROR(VLOOKUP(tbl_ent_agos[[#This Row],[Produto]],produtos,3,0),"")</f>
        <v/>
      </c>
      <c r="D289" s="100" t="str">
        <f>IFERROR(tbl_ent_agos[[#This Row],[preço unitário]]*tbl_ent_agos[[#This Row],[Qtd]],"")</f>
        <v/>
      </c>
      <c r="F289" s="97"/>
      <c r="G289" s="97"/>
      <c r="H289" s="99" t="str">
        <f>IFERROR(VLOOKUP(tbl_ven_agos[[#This Row],[Produto]],produtos,5,0),"")</f>
        <v/>
      </c>
      <c r="I289" s="100" t="str">
        <f>IFERROR(tbl_ven_agos[[#This Row],[preço unitário]]*tbl_ven_agos[[#This Row],[Qtd]],"")</f>
        <v/>
      </c>
      <c r="M289" s="92"/>
    </row>
    <row r="290" spans="1:13" x14ac:dyDescent="0.3">
      <c r="A290" s="97"/>
      <c r="B290" s="98"/>
      <c r="C290" s="99" t="str">
        <f>IFERROR(VLOOKUP(tbl_ent_agos[[#This Row],[Produto]],produtos,3,0),"")</f>
        <v/>
      </c>
      <c r="D290" s="100" t="str">
        <f>IFERROR(tbl_ent_agos[[#This Row],[preço unitário]]*tbl_ent_agos[[#This Row],[Qtd]],"")</f>
        <v/>
      </c>
      <c r="F290" s="97"/>
      <c r="G290" s="97"/>
      <c r="H290" s="99" t="str">
        <f>IFERROR(VLOOKUP(tbl_ven_agos[[#This Row],[Produto]],produtos,5,0),"")</f>
        <v/>
      </c>
      <c r="I290" s="100" t="str">
        <f>IFERROR(tbl_ven_agos[[#This Row],[preço unitário]]*tbl_ven_agos[[#This Row],[Qtd]],"")</f>
        <v/>
      </c>
      <c r="M290" s="92"/>
    </row>
    <row r="291" spans="1:13" x14ac:dyDescent="0.3">
      <c r="A291" s="97"/>
      <c r="B291" s="98"/>
      <c r="C291" s="99" t="str">
        <f>IFERROR(VLOOKUP(tbl_ent_agos[[#This Row],[Produto]],produtos,3,0),"")</f>
        <v/>
      </c>
      <c r="D291" s="100" t="str">
        <f>IFERROR(tbl_ent_agos[[#This Row],[preço unitário]]*tbl_ent_agos[[#This Row],[Qtd]],"")</f>
        <v/>
      </c>
      <c r="F291" s="97"/>
      <c r="G291" s="97"/>
      <c r="H291" s="99" t="str">
        <f>IFERROR(VLOOKUP(tbl_ven_agos[[#This Row],[Produto]],produtos,5,0),"")</f>
        <v/>
      </c>
      <c r="I291" s="100" t="str">
        <f>IFERROR(tbl_ven_agos[[#This Row],[preço unitário]]*tbl_ven_agos[[#This Row],[Qtd]],"")</f>
        <v/>
      </c>
      <c r="M291" s="92"/>
    </row>
    <row r="292" spans="1:13" x14ac:dyDescent="0.3">
      <c r="A292" s="97"/>
      <c r="B292" s="98"/>
      <c r="C292" s="99" t="str">
        <f>IFERROR(VLOOKUP(tbl_ent_agos[[#This Row],[Produto]],produtos,3,0),"")</f>
        <v/>
      </c>
      <c r="D292" s="100" t="str">
        <f>IFERROR(tbl_ent_agos[[#This Row],[preço unitário]]*tbl_ent_agos[[#This Row],[Qtd]],"")</f>
        <v/>
      </c>
      <c r="F292" s="97"/>
      <c r="G292" s="97"/>
      <c r="H292" s="99" t="str">
        <f>IFERROR(VLOOKUP(tbl_ven_agos[[#This Row],[Produto]],produtos,5,0),"")</f>
        <v/>
      </c>
      <c r="I292" s="100" t="str">
        <f>IFERROR(tbl_ven_agos[[#This Row],[preço unitário]]*tbl_ven_agos[[#This Row],[Qtd]],"")</f>
        <v/>
      </c>
      <c r="M292" s="92"/>
    </row>
    <row r="293" spans="1:13" x14ac:dyDescent="0.3">
      <c r="A293" s="97"/>
      <c r="B293" s="98"/>
      <c r="C293" s="99" t="str">
        <f>IFERROR(VLOOKUP(tbl_ent_agos[[#This Row],[Produto]],produtos,3,0),"")</f>
        <v/>
      </c>
      <c r="D293" s="100" t="str">
        <f>IFERROR(tbl_ent_agos[[#This Row],[preço unitário]]*tbl_ent_agos[[#This Row],[Qtd]],"")</f>
        <v/>
      </c>
      <c r="F293" s="97"/>
      <c r="G293" s="97"/>
      <c r="H293" s="99" t="str">
        <f>IFERROR(VLOOKUP(tbl_ven_agos[[#This Row],[Produto]],produtos,5,0),"")</f>
        <v/>
      </c>
      <c r="I293" s="100" t="str">
        <f>IFERROR(tbl_ven_agos[[#This Row],[preço unitário]]*tbl_ven_agos[[#This Row],[Qtd]],"")</f>
        <v/>
      </c>
      <c r="M293" s="92"/>
    </row>
    <row r="294" spans="1:13" x14ac:dyDescent="0.3">
      <c r="A294" s="97"/>
      <c r="B294" s="98"/>
      <c r="C294" s="99" t="str">
        <f>IFERROR(VLOOKUP(tbl_ent_agos[[#This Row],[Produto]],produtos,3,0),"")</f>
        <v/>
      </c>
      <c r="D294" s="100" t="str">
        <f>IFERROR(tbl_ent_agos[[#This Row],[preço unitário]]*tbl_ent_agos[[#This Row],[Qtd]],"")</f>
        <v/>
      </c>
      <c r="F294" s="97"/>
      <c r="G294" s="97"/>
      <c r="H294" s="99" t="str">
        <f>IFERROR(VLOOKUP(tbl_ven_agos[[#This Row],[Produto]],produtos,5,0),"")</f>
        <v/>
      </c>
      <c r="I294" s="100" t="str">
        <f>IFERROR(tbl_ven_agos[[#This Row],[preço unitário]]*tbl_ven_agos[[#This Row],[Qtd]],"")</f>
        <v/>
      </c>
      <c r="M294" s="92"/>
    </row>
    <row r="295" spans="1:13" x14ac:dyDescent="0.3">
      <c r="A295" s="97"/>
      <c r="B295" s="98"/>
      <c r="C295" s="99" t="str">
        <f>IFERROR(VLOOKUP(tbl_ent_agos[[#This Row],[Produto]],produtos,3,0),"")</f>
        <v/>
      </c>
      <c r="D295" s="100" t="str">
        <f>IFERROR(tbl_ent_agos[[#This Row],[preço unitário]]*tbl_ent_agos[[#This Row],[Qtd]],"")</f>
        <v/>
      </c>
      <c r="F295" s="97"/>
      <c r="G295" s="97"/>
      <c r="H295" s="99" t="str">
        <f>IFERROR(VLOOKUP(tbl_ven_agos[[#This Row],[Produto]],produtos,5,0),"")</f>
        <v/>
      </c>
      <c r="I295" s="100" t="str">
        <f>IFERROR(tbl_ven_agos[[#This Row],[preço unitário]]*tbl_ven_agos[[#This Row],[Qtd]],"")</f>
        <v/>
      </c>
      <c r="M295" s="92"/>
    </row>
    <row r="296" spans="1:13" x14ac:dyDescent="0.3">
      <c r="A296" s="97"/>
      <c r="B296" s="98"/>
      <c r="C296" s="99" t="str">
        <f>IFERROR(VLOOKUP(tbl_ent_agos[[#This Row],[Produto]],produtos,3,0),"")</f>
        <v/>
      </c>
      <c r="D296" s="100" t="str">
        <f>IFERROR(tbl_ent_agos[[#This Row],[preço unitário]]*tbl_ent_agos[[#This Row],[Qtd]],"")</f>
        <v/>
      </c>
      <c r="F296" s="97"/>
      <c r="G296" s="97"/>
      <c r="H296" s="99" t="str">
        <f>IFERROR(VLOOKUP(tbl_ven_agos[[#This Row],[Produto]],produtos,5,0),"")</f>
        <v/>
      </c>
      <c r="I296" s="100" t="str">
        <f>IFERROR(tbl_ven_agos[[#This Row],[preço unitário]]*tbl_ven_agos[[#This Row],[Qtd]],"")</f>
        <v/>
      </c>
      <c r="M296" s="92"/>
    </row>
    <row r="297" spans="1:13" x14ac:dyDescent="0.3">
      <c r="A297" s="97"/>
      <c r="B297" s="98"/>
      <c r="C297" s="99" t="str">
        <f>IFERROR(VLOOKUP(tbl_ent_agos[[#This Row],[Produto]],produtos,3,0),"")</f>
        <v/>
      </c>
      <c r="D297" s="100" t="str">
        <f>IFERROR(tbl_ent_agos[[#This Row],[preço unitário]]*tbl_ent_agos[[#This Row],[Qtd]],"")</f>
        <v/>
      </c>
      <c r="F297" s="97"/>
      <c r="G297" s="97"/>
      <c r="H297" s="99" t="str">
        <f>IFERROR(VLOOKUP(tbl_ven_agos[[#This Row],[Produto]],produtos,5,0),"")</f>
        <v/>
      </c>
      <c r="I297" s="100" t="str">
        <f>IFERROR(tbl_ven_agos[[#This Row],[preço unitário]]*tbl_ven_agos[[#This Row],[Qtd]],"")</f>
        <v/>
      </c>
      <c r="M297" s="92"/>
    </row>
    <row r="298" spans="1:13" x14ac:dyDescent="0.3">
      <c r="A298" s="97"/>
      <c r="B298" s="98"/>
      <c r="C298" s="99" t="str">
        <f>IFERROR(VLOOKUP(tbl_ent_agos[[#This Row],[Produto]],produtos,3,0),"")</f>
        <v/>
      </c>
      <c r="D298" s="100" t="str">
        <f>IFERROR(tbl_ent_agos[[#This Row],[preço unitário]]*tbl_ent_agos[[#This Row],[Qtd]],"")</f>
        <v/>
      </c>
      <c r="F298" s="97"/>
      <c r="G298" s="97"/>
      <c r="H298" s="99" t="str">
        <f>IFERROR(VLOOKUP(tbl_ven_agos[[#This Row],[Produto]],produtos,5,0),"")</f>
        <v/>
      </c>
      <c r="I298" s="100" t="str">
        <f>IFERROR(tbl_ven_agos[[#This Row],[preço unitário]]*tbl_ven_agos[[#This Row],[Qtd]],"")</f>
        <v/>
      </c>
      <c r="M298" s="92"/>
    </row>
    <row r="299" spans="1:13" x14ac:dyDescent="0.3">
      <c r="A299" s="97"/>
      <c r="B299" s="98"/>
      <c r="C299" s="99" t="str">
        <f>IFERROR(VLOOKUP(tbl_ent_agos[[#This Row],[Produto]],produtos,3,0),"")</f>
        <v/>
      </c>
      <c r="D299" s="100" t="str">
        <f>IFERROR(tbl_ent_agos[[#This Row],[preço unitário]]*tbl_ent_agos[[#This Row],[Qtd]],"")</f>
        <v/>
      </c>
      <c r="F299" s="97"/>
      <c r="G299" s="97"/>
      <c r="H299" s="99" t="str">
        <f>IFERROR(VLOOKUP(tbl_ven_agos[[#This Row],[Produto]],produtos,5,0),"")</f>
        <v/>
      </c>
      <c r="I299" s="100" t="str">
        <f>IFERROR(tbl_ven_agos[[#This Row],[preço unitário]]*tbl_ven_agos[[#This Row],[Qtd]],"")</f>
        <v/>
      </c>
      <c r="M299" s="92"/>
    </row>
    <row r="300" spans="1:13" x14ac:dyDescent="0.3">
      <c r="A300" s="102"/>
      <c r="B300" s="103"/>
      <c r="C300" s="108" t="str">
        <f>IFERROR(VLOOKUP(tbl_ent_agos[[#This Row],[Produto]],produtos,3,0),"")</f>
        <v/>
      </c>
      <c r="D300" s="109" t="str">
        <f>IFERROR(tbl_ent_agos[[#This Row],[preço unitário]]*tbl_ent_agos[[#This Row],[Qtd]],"")</f>
        <v/>
      </c>
      <c r="F300" s="102"/>
      <c r="G300" s="102"/>
      <c r="H300" s="108" t="str">
        <f>IFERROR(VLOOKUP(tbl_ven_agos[[#This Row],[Produto]],produtos,5,0),"")</f>
        <v/>
      </c>
      <c r="I300" s="100" t="str">
        <f>IFERROR(tbl_ven_agos[[#This Row],[preço unitário]]*tbl_ven_agos[[#This Row],[Qtd]],"")</f>
        <v/>
      </c>
      <c r="M300" s="92"/>
    </row>
  </sheetData>
  <mergeCells count="7">
    <mergeCell ref="A1:I1"/>
    <mergeCell ref="F4:H4"/>
    <mergeCell ref="A7:D7"/>
    <mergeCell ref="F7:I7"/>
    <mergeCell ref="L2:M2"/>
    <mergeCell ref="I4:J4"/>
    <mergeCell ref="I5:J5"/>
  </mergeCells>
  <conditionalFormatting sqref="I5:J5">
    <cfRule type="cellIs" dxfId="18" priority="1" operator="lessThan">
      <formula>0</formula>
    </cfRule>
  </conditionalFormatting>
  <dataValidations count="2">
    <dataValidation type="whole" allowBlank="1" showInputMessage="1" showErrorMessage="1" errorTitle="Atenção" error="Você deve colocar uma quantidade maior que 0" sqref="G9:G300" xr:uid="{00000000-0002-0000-0E00-000000000000}">
      <formula1>1</formula1>
      <formula2>1000000</formula2>
    </dataValidation>
    <dataValidation allowBlank="1" showInputMessage="1" showErrorMessage="1" promptTitle="Atenção:" prompt="Verifique o preço do produto se continua o mesmo de antes, caso não, altere!" sqref="B9:C300" xr:uid="{00000000-0002-0000-0E00-000001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FFFF00"/>
  </sheetPr>
  <dimension ref="A1:M300"/>
  <sheetViews>
    <sheetView showGridLines="0" workbookViewId="0">
      <pane ySplit="8" topLeftCell="A9" activePane="bottomLeft" state="frozen"/>
      <selection activeCell="I4" sqref="I4:J4"/>
      <selection pane="bottomLeft" activeCell="J8" sqref="J8"/>
    </sheetView>
  </sheetViews>
  <sheetFormatPr defaultColWidth="0" defaultRowHeight="14.4" x14ac:dyDescent="0.3"/>
  <cols>
    <col min="1" max="1" width="26" style="19" customWidth="1"/>
    <col min="2" max="2" width="8.33203125" style="20" customWidth="1"/>
    <col min="3" max="3" width="16.44140625" style="19" bestFit="1" customWidth="1"/>
    <col min="4" max="4" width="17.44140625" style="19" bestFit="1" customWidth="1"/>
    <col min="5" max="5" width="4.6640625" style="19" customWidth="1"/>
    <col min="6" max="6" width="20.33203125" style="19" customWidth="1"/>
    <col min="7" max="7" width="9.109375" style="20" bestFit="1" customWidth="1"/>
    <col min="8" max="8" width="18.6640625" style="19" bestFit="1" customWidth="1"/>
    <col min="9" max="9" width="14.44140625" style="19" bestFit="1" customWidth="1"/>
    <col min="10" max="10" width="5.44140625" style="19" customWidth="1"/>
    <col min="11" max="11" width="14.6640625" style="19" hidden="1" customWidth="1"/>
    <col min="12" max="12" width="16.33203125" style="19" hidden="1" customWidth="1"/>
    <col min="13" max="13" width="0" style="16" hidden="1" customWidth="1"/>
    <col min="14" max="16384" width="9.109375" style="16" hidden="1"/>
  </cols>
  <sheetData>
    <row r="1" spans="1:13" ht="36" customHeight="1" x14ac:dyDescent="0.3">
      <c r="A1" s="182" t="s">
        <v>20</v>
      </c>
      <c r="B1" s="182"/>
      <c r="C1" s="182"/>
      <c r="D1" s="182"/>
      <c r="E1" s="182"/>
      <c r="F1" s="182"/>
      <c r="G1" s="182"/>
      <c r="H1" s="182"/>
      <c r="I1" s="182"/>
      <c r="J1" s="35"/>
      <c r="K1" s="34"/>
      <c r="L1" s="34"/>
      <c r="M1" s="34"/>
    </row>
    <row r="2" spans="1:13" ht="9" customHeight="1" x14ac:dyDescent="0.35">
      <c r="A2" s="36"/>
      <c r="B2" s="37"/>
      <c r="C2" s="36"/>
      <c r="D2" s="36"/>
      <c r="E2" s="36"/>
      <c r="F2" s="36"/>
      <c r="G2" s="37"/>
      <c r="H2" s="36"/>
      <c r="I2" s="36"/>
      <c r="J2" s="36"/>
      <c r="K2" s="17"/>
      <c r="L2" s="188"/>
      <c r="M2" s="188"/>
    </row>
    <row r="3" spans="1:13" ht="9" customHeight="1" x14ac:dyDescent="0.35">
      <c r="A3" s="38"/>
      <c r="B3" s="39"/>
      <c r="C3" s="38"/>
      <c r="D3" s="38"/>
      <c r="E3" s="38"/>
      <c r="F3" s="38"/>
      <c r="G3" s="39"/>
      <c r="H3" s="38"/>
      <c r="I3" s="38"/>
      <c r="J3" s="38"/>
    </row>
    <row r="4" spans="1:13" ht="18" x14ac:dyDescent="0.35">
      <c r="A4" s="40"/>
      <c r="B4" s="41" t="s">
        <v>26</v>
      </c>
      <c r="C4" s="42"/>
      <c r="D4" s="42" t="s">
        <v>28</v>
      </c>
      <c r="E4" s="42"/>
      <c r="F4" s="183" t="s">
        <v>10</v>
      </c>
      <c r="G4" s="183"/>
      <c r="H4" s="183"/>
      <c r="I4" s="189" t="s">
        <v>27</v>
      </c>
      <c r="J4" s="189"/>
      <c r="K4" s="22"/>
      <c r="L4" s="22"/>
      <c r="M4" s="22"/>
    </row>
    <row r="5" spans="1:13" ht="18" x14ac:dyDescent="0.35">
      <c r="A5" s="40"/>
      <c r="B5" s="41">
        <f>SUM(tbl_ent_set[Qtd])</f>
        <v>340</v>
      </c>
      <c r="C5" s="41"/>
      <c r="D5" s="43">
        <f>SUM(tbl_ent_set[Total])</f>
        <v>0</v>
      </c>
      <c r="E5" s="41"/>
      <c r="F5" s="44"/>
      <c r="G5" s="41">
        <f>SUM(Tbl_ven_set[Qtd])</f>
        <v>82</v>
      </c>
      <c r="H5" s="45">
        <f>SUM(Tbl_ven_set[total])</f>
        <v>0</v>
      </c>
      <c r="I5" s="190">
        <f>H5-D5</f>
        <v>0</v>
      </c>
      <c r="J5" s="189"/>
      <c r="K5" s="22"/>
      <c r="L5" s="22"/>
      <c r="M5" s="22"/>
    </row>
    <row r="6" spans="1:13" ht="18" x14ac:dyDescent="0.35">
      <c r="A6" s="38"/>
      <c r="B6" s="39"/>
      <c r="C6" s="38"/>
      <c r="D6" s="38"/>
      <c r="E6" s="38"/>
      <c r="F6" s="38"/>
      <c r="G6" s="39"/>
      <c r="H6" s="38"/>
      <c r="I6" s="38"/>
      <c r="J6" s="38"/>
    </row>
    <row r="7" spans="1:13" ht="15" customHeight="1" x14ac:dyDescent="0.35">
      <c r="A7" s="184" t="s">
        <v>5</v>
      </c>
      <c r="B7" s="184"/>
      <c r="C7" s="184"/>
      <c r="D7" s="185"/>
      <c r="E7" s="38"/>
      <c r="F7" s="186" t="s">
        <v>8</v>
      </c>
      <c r="G7" s="187"/>
      <c r="H7" s="187"/>
      <c r="I7" s="187"/>
      <c r="J7" s="38"/>
      <c r="K7" s="24"/>
      <c r="L7" s="24"/>
      <c r="M7" s="24"/>
    </row>
    <row r="8" spans="1:13" ht="15" customHeight="1" x14ac:dyDescent="0.35">
      <c r="A8" s="46" t="s">
        <v>3</v>
      </c>
      <c r="B8" s="47" t="s">
        <v>6</v>
      </c>
      <c r="C8" s="48" t="s">
        <v>7</v>
      </c>
      <c r="D8" s="49" t="s">
        <v>4</v>
      </c>
      <c r="E8" s="38"/>
      <c r="F8" s="50" t="s">
        <v>3</v>
      </c>
      <c r="G8" s="51" t="s">
        <v>6</v>
      </c>
      <c r="H8" s="50" t="s">
        <v>7</v>
      </c>
      <c r="I8" s="52" t="s">
        <v>9</v>
      </c>
      <c r="J8" s="53"/>
      <c r="K8" s="24"/>
      <c r="L8" s="24"/>
      <c r="M8" s="24"/>
    </row>
    <row r="9" spans="1:13" s="58" customFormat="1" ht="18" x14ac:dyDescent="0.3">
      <c r="A9" s="59" t="s">
        <v>37</v>
      </c>
      <c r="B9" s="61">
        <f>290+50</f>
        <v>340</v>
      </c>
      <c r="C9" s="62" t="str">
        <f>IFERROR(VLOOKUP(tbl_ent_set[[#This Row],[Produto]],produtos,3,0),"")</f>
        <v/>
      </c>
      <c r="D9" s="63" t="str">
        <f>IFERROR(tbl_ent_set[[#This Row],[preço unitário]]*tbl_ent_set[[#This Row],[Qtd]],"")</f>
        <v/>
      </c>
      <c r="E9" s="64"/>
      <c r="F9" s="65" t="s">
        <v>39</v>
      </c>
      <c r="G9" s="66">
        <v>82</v>
      </c>
      <c r="H9" s="62" t="str">
        <f>IFERROR(VLOOKUP(Tbl_ven_set[[#This Row],[Produto]],produtos,5,0),"")</f>
        <v/>
      </c>
      <c r="I9" s="67" t="str">
        <f>IFERROR(Tbl_ven_set[[#This Row],[preço unitário]]*Tbl_ven_set[[#This Row],[Qtd]],"")</f>
        <v/>
      </c>
      <c r="J9" s="64"/>
      <c r="K9" s="68"/>
      <c r="L9" s="68"/>
      <c r="M9" s="68"/>
    </row>
    <row r="10" spans="1:13" s="58" customFormat="1" ht="18" x14ac:dyDescent="0.3">
      <c r="A10" s="59"/>
      <c r="B10" s="61"/>
      <c r="C10" s="62" t="str">
        <f>IFERROR(VLOOKUP(tbl_ent_set[[#This Row],[Produto]],produtos,3,0),"")</f>
        <v/>
      </c>
      <c r="D10" s="63" t="str">
        <f>IFERROR(tbl_ent_set[[#This Row],[preço unitário]]*tbl_ent_set[[#This Row],[Qtd]],"")</f>
        <v/>
      </c>
      <c r="E10" s="64"/>
      <c r="F10" s="59"/>
      <c r="G10" s="66"/>
      <c r="H10" s="62" t="str">
        <f>IFERROR(VLOOKUP(Tbl_ven_set[[#This Row],[Produto]],produtos,5,0),"")</f>
        <v/>
      </c>
      <c r="I10" s="67" t="str">
        <f>IFERROR(Tbl_ven_set[[#This Row],[preço unitário]]*Tbl_ven_set[[#This Row],[Qtd]],"")</f>
        <v/>
      </c>
      <c r="J10" s="64"/>
      <c r="K10" s="68"/>
      <c r="L10" s="68"/>
      <c r="M10" s="68"/>
    </row>
    <row r="11" spans="1:13" s="58" customFormat="1" ht="18" x14ac:dyDescent="0.3">
      <c r="A11" s="59"/>
      <c r="B11" s="61"/>
      <c r="C11" s="62" t="str">
        <f>IFERROR(VLOOKUP(tbl_ent_set[[#This Row],[Produto]],produtos,3,0),"")</f>
        <v/>
      </c>
      <c r="D11" s="63" t="str">
        <f>IFERROR(tbl_ent_set[[#This Row],[preço unitário]]*tbl_ent_set[[#This Row],[Qtd]],"")</f>
        <v/>
      </c>
      <c r="E11" s="64"/>
      <c r="F11" s="59"/>
      <c r="G11" s="66"/>
      <c r="H11" s="62" t="str">
        <f>IFERROR(VLOOKUP(Tbl_ven_set[[#This Row],[Produto]],produtos,5,0),"")</f>
        <v/>
      </c>
      <c r="I11" s="67" t="str">
        <f>IFERROR(Tbl_ven_set[[#This Row],[preço unitário]]*Tbl_ven_set[[#This Row],[Qtd]],"")</f>
        <v/>
      </c>
      <c r="J11" s="64"/>
      <c r="K11" s="68"/>
      <c r="L11" s="68"/>
      <c r="M11" s="68"/>
    </row>
    <row r="12" spans="1:13" s="58" customFormat="1" ht="18" x14ac:dyDescent="0.3">
      <c r="A12" s="59"/>
      <c r="B12" s="61"/>
      <c r="C12" s="62" t="str">
        <f>IFERROR(VLOOKUP(tbl_ent_set[[#This Row],[Produto]],produtos,3,0),"")</f>
        <v/>
      </c>
      <c r="D12" s="63" t="str">
        <f>IFERROR(tbl_ent_set[[#This Row],[preço unitário]]*tbl_ent_set[[#This Row],[Qtd]],"")</f>
        <v/>
      </c>
      <c r="E12" s="64"/>
      <c r="F12" s="59"/>
      <c r="G12" s="66"/>
      <c r="H12" s="62" t="str">
        <f>IFERROR(VLOOKUP(Tbl_ven_set[[#This Row],[Produto]],produtos,5,0),"")</f>
        <v/>
      </c>
      <c r="I12" s="67" t="str">
        <f>IFERROR(Tbl_ven_set[[#This Row],[preço unitário]]*Tbl_ven_set[[#This Row],[Qtd]],"")</f>
        <v/>
      </c>
      <c r="J12" s="64"/>
      <c r="K12" s="68"/>
      <c r="L12" s="68"/>
      <c r="M12" s="68"/>
    </row>
    <row r="13" spans="1:13" s="58" customFormat="1" ht="18" x14ac:dyDescent="0.3">
      <c r="A13" s="59"/>
      <c r="B13" s="61"/>
      <c r="C13" s="62" t="str">
        <f>IFERROR(VLOOKUP(tbl_ent_set[[#This Row],[Produto]],produtos,3,0),"")</f>
        <v/>
      </c>
      <c r="D13" s="63" t="str">
        <f>IFERROR(tbl_ent_set[[#This Row],[preço unitário]]*tbl_ent_set[[#This Row],[Qtd]],"")</f>
        <v/>
      </c>
      <c r="E13" s="64"/>
      <c r="F13" s="59"/>
      <c r="G13" s="66"/>
      <c r="H13" s="62" t="str">
        <f>IFERROR(VLOOKUP(Tbl_ven_set[[#This Row],[Produto]],produtos,5,0),"")</f>
        <v/>
      </c>
      <c r="I13" s="67" t="str">
        <f>IFERROR(Tbl_ven_set[[#This Row],[preço unitário]]*Tbl_ven_set[[#This Row],[Qtd]],"")</f>
        <v/>
      </c>
      <c r="J13" s="64"/>
      <c r="K13" s="68"/>
      <c r="L13" s="68"/>
      <c r="M13" s="68"/>
    </row>
    <row r="14" spans="1:13" s="58" customFormat="1" ht="18" x14ac:dyDescent="0.3">
      <c r="A14" s="59"/>
      <c r="B14" s="61"/>
      <c r="C14" s="62" t="str">
        <f>IFERROR(VLOOKUP(tbl_ent_set[[#This Row],[Produto]],produtos,3,0),"")</f>
        <v/>
      </c>
      <c r="D14" s="63" t="str">
        <f>IFERROR(tbl_ent_set[[#This Row],[preço unitário]]*tbl_ent_set[[#This Row],[Qtd]],"")</f>
        <v/>
      </c>
      <c r="E14" s="64"/>
      <c r="F14" s="59"/>
      <c r="G14" s="66"/>
      <c r="H14" s="62" t="str">
        <f>IFERROR(VLOOKUP(Tbl_ven_set[[#This Row],[Produto]],produtos,5,0),"")</f>
        <v/>
      </c>
      <c r="I14" s="67" t="str">
        <f>IFERROR(Tbl_ven_set[[#This Row],[preço unitário]]*Tbl_ven_set[[#This Row],[Qtd]],"")</f>
        <v/>
      </c>
      <c r="J14" s="64"/>
      <c r="K14" s="68"/>
      <c r="L14" s="68"/>
      <c r="M14" s="68"/>
    </row>
    <row r="15" spans="1:13" s="58" customFormat="1" ht="18" x14ac:dyDescent="0.3">
      <c r="A15" s="59"/>
      <c r="B15" s="61"/>
      <c r="C15" s="62" t="str">
        <f>IFERROR(VLOOKUP(tbl_ent_set[[#This Row],[Produto]],produtos,3,0),"")</f>
        <v/>
      </c>
      <c r="D15" s="63" t="str">
        <f>IFERROR(tbl_ent_set[[#This Row],[preço unitário]]*tbl_ent_set[[#This Row],[Qtd]],"")</f>
        <v/>
      </c>
      <c r="E15" s="64"/>
      <c r="F15" s="59"/>
      <c r="G15" s="66"/>
      <c r="H15" s="62" t="str">
        <f>IFERROR(VLOOKUP(Tbl_ven_set[[#This Row],[Produto]],produtos,5,0),"")</f>
        <v/>
      </c>
      <c r="I15" s="67" t="str">
        <f>IFERROR(Tbl_ven_set[[#This Row],[preço unitário]]*Tbl_ven_set[[#This Row],[Qtd]],"")</f>
        <v/>
      </c>
      <c r="J15" s="64"/>
      <c r="K15" s="68"/>
      <c r="L15" s="68"/>
      <c r="M15" s="68"/>
    </row>
    <row r="16" spans="1:13" s="58" customFormat="1" ht="18" x14ac:dyDescent="0.3">
      <c r="A16" s="59"/>
      <c r="B16" s="61"/>
      <c r="C16" s="62" t="str">
        <f>IFERROR(VLOOKUP(tbl_ent_set[[#This Row],[Produto]],produtos,3,0),"")</f>
        <v/>
      </c>
      <c r="D16" s="63" t="str">
        <f>IFERROR(tbl_ent_set[[#This Row],[preço unitário]]*tbl_ent_set[[#This Row],[Qtd]],"")</f>
        <v/>
      </c>
      <c r="E16" s="64"/>
      <c r="F16" s="59"/>
      <c r="G16" s="66"/>
      <c r="H16" s="62" t="str">
        <f>IFERROR(VLOOKUP(Tbl_ven_set[[#This Row],[Produto]],produtos,5,0),"")</f>
        <v/>
      </c>
      <c r="I16" s="67" t="str">
        <f>IFERROR(Tbl_ven_set[[#This Row],[preço unitário]]*Tbl_ven_set[[#This Row],[Qtd]],"")</f>
        <v/>
      </c>
      <c r="J16" s="64"/>
      <c r="K16" s="68"/>
      <c r="L16" s="68"/>
      <c r="M16" s="68"/>
    </row>
    <row r="17" spans="1:13" s="58" customFormat="1" ht="18" x14ac:dyDescent="0.3">
      <c r="A17" s="59"/>
      <c r="B17" s="61"/>
      <c r="C17" s="62" t="str">
        <f>IFERROR(VLOOKUP(tbl_ent_set[[#This Row],[Produto]],produtos,3,0),"")</f>
        <v/>
      </c>
      <c r="D17" s="63" t="str">
        <f>IFERROR(tbl_ent_set[[#This Row],[preço unitário]]*tbl_ent_set[[#This Row],[Qtd]],"")</f>
        <v/>
      </c>
      <c r="E17" s="64"/>
      <c r="F17" s="59"/>
      <c r="G17" s="66"/>
      <c r="H17" s="62" t="str">
        <f>IFERROR(VLOOKUP(Tbl_ven_set[[#This Row],[Produto]],produtos,5,0),"")</f>
        <v/>
      </c>
      <c r="I17" s="67" t="str">
        <f>IFERROR(Tbl_ven_set[[#This Row],[preço unitário]]*Tbl_ven_set[[#This Row],[Qtd]],"")</f>
        <v/>
      </c>
      <c r="J17" s="64"/>
      <c r="K17" s="68"/>
      <c r="L17" s="68"/>
      <c r="M17" s="68"/>
    </row>
    <row r="18" spans="1:13" s="58" customFormat="1" ht="18" x14ac:dyDescent="0.3">
      <c r="A18" s="59"/>
      <c r="B18" s="61"/>
      <c r="C18" s="62" t="str">
        <f>IFERROR(VLOOKUP(tbl_ent_set[[#This Row],[Produto]],produtos,3,0),"")</f>
        <v/>
      </c>
      <c r="D18" s="63" t="str">
        <f>IFERROR(tbl_ent_set[[#This Row],[preço unitário]]*tbl_ent_set[[#This Row],[Qtd]],"")</f>
        <v/>
      </c>
      <c r="E18" s="64"/>
      <c r="F18" s="59"/>
      <c r="G18" s="66"/>
      <c r="H18" s="62" t="str">
        <f>IFERROR(VLOOKUP(Tbl_ven_set[[#This Row],[Produto]],produtos,5,0),"")</f>
        <v/>
      </c>
      <c r="I18" s="67" t="str">
        <f>IFERROR(Tbl_ven_set[[#This Row],[preço unitário]]*Tbl_ven_set[[#This Row],[Qtd]],"")</f>
        <v/>
      </c>
      <c r="J18" s="64"/>
      <c r="K18" s="68"/>
      <c r="L18" s="68"/>
      <c r="M18" s="68"/>
    </row>
    <row r="19" spans="1:13" s="58" customFormat="1" ht="18" x14ac:dyDescent="0.3">
      <c r="A19" s="59"/>
      <c r="B19" s="61"/>
      <c r="C19" s="62" t="str">
        <f>IFERROR(VLOOKUP(tbl_ent_set[[#This Row],[Produto]],produtos,3,0),"")</f>
        <v/>
      </c>
      <c r="D19" s="63" t="str">
        <f>IFERROR(tbl_ent_set[[#This Row],[preço unitário]]*tbl_ent_set[[#This Row],[Qtd]],"")</f>
        <v/>
      </c>
      <c r="E19" s="64"/>
      <c r="F19" s="59"/>
      <c r="G19" s="66"/>
      <c r="H19" s="62" t="str">
        <f>IFERROR(VLOOKUP(Tbl_ven_set[[#This Row],[Produto]],produtos,5,0),"")</f>
        <v/>
      </c>
      <c r="I19" s="67" t="str">
        <f>IFERROR(Tbl_ven_set[[#This Row],[preço unitário]]*Tbl_ven_set[[#This Row],[Qtd]],"")</f>
        <v/>
      </c>
      <c r="J19" s="64"/>
      <c r="K19" s="68"/>
      <c r="L19" s="68"/>
      <c r="M19" s="68"/>
    </row>
    <row r="20" spans="1:13" s="58" customFormat="1" ht="18" x14ac:dyDescent="0.3">
      <c r="A20" s="59"/>
      <c r="B20" s="61"/>
      <c r="C20" s="62" t="str">
        <f>IFERROR(VLOOKUP(tbl_ent_set[[#This Row],[Produto]],produtos,3,0),"")</f>
        <v/>
      </c>
      <c r="D20" s="63" t="str">
        <f>IFERROR(tbl_ent_set[[#This Row],[preço unitário]]*tbl_ent_set[[#This Row],[Qtd]],"")</f>
        <v/>
      </c>
      <c r="E20" s="64"/>
      <c r="F20" s="59"/>
      <c r="G20" s="66"/>
      <c r="H20" s="62" t="str">
        <f>IFERROR(VLOOKUP(Tbl_ven_set[[#This Row],[Produto]],produtos,5,0),"")</f>
        <v/>
      </c>
      <c r="I20" s="67" t="str">
        <f>IFERROR(Tbl_ven_set[[#This Row],[preço unitário]]*Tbl_ven_set[[#This Row],[Qtd]],"")</f>
        <v/>
      </c>
      <c r="J20" s="64"/>
      <c r="K20" s="68"/>
      <c r="L20" s="68"/>
      <c r="M20" s="68"/>
    </row>
    <row r="21" spans="1:13" s="58" customFormat="1" ht="18" x14ac:dyDescent="0.3">
      <c r="A21" s="59"/>
      <c r="B21" s="61"/>
      <c r="C21" s="62" t="str">
        <f>IFERROR(VLOOKUP(tbl_ent_set[[#This Row],[Produto]],produtos,3,0),"")</f>
        <v/>
      </c>
      <c r="D21" s="63" t="str">
        <f>IFERROR(tbl_ent_set[[#This Row],[preço unitário]]*tbl_ent_set[[#This Row],[Qtd]],"")</f>
        <v/>
      </c>
      <c r="E21" s="64"/>
      <c r="F21" s="59"/>
      <c r="G21" s="66"/>
      <c r="H21" s="62" t="str">
        <f>IFERROR(VLOOKUP(Tbl_ven_set[[#This Row],[Produto]],produtos,5,0),"")</f>
        <v/>
      </c>
      <c r="I21" s="67" t="str">
        <f>IFERROR(Tbl_ven_set[[#This Row],[preço unitário]]*Tbl_ven_set[[#This Row],[Qtd]],"")</f>
        <v/>
      </c>
      <c r="J21" s="64"/>
      <c r="K21" s="68"/>
      <c r="L21" s="68"/>
      <c r="M21" s="68"/>
    </row>
    <row r="22" spans="1:13" s="58" customFormat="1" ht="18" x14ac:dyDescent="0.3">
      <c r="A22" s="59"/>
      <c r="B22" s="61"/>
      <c r="C22" s="62" t="str">
        <f>IFERROR(VLOOKUP(tbl_ent_set[[#This Row],[Produto]],produtos,3,0),"")</f>
        <v/>
      </c>
      <c r="D22" s="63" t="str">
        <f>IFERROR(tbl_ent_set[[#This Row],[preço unitário]]*tbl_ent_set[[#This Row],[Qtd]],"")</f>
        <v/>
      </c>
      <c r="E22" s="64"/>
      <c r="F22" s="59"/>
      <c r="G22" s="66"/>
      <c r="H22" s="62" t="str">
        <f>IFERROR(VLOOKUP(Tbl_ven_set[[#This Row],[Produto]],produtos,5,0),"")</f>
        <v/>
      </c>
      <c r="I22" s="67" t="str">
        <f>IFERROR(Tbl_ven_set[[#This Row],[preço unitário]]*Tbl_ven_set[[#This Row],[Qtd]],"")</f>
        <v/>
      </c>
      <c r="J22" s="64"/>
      <c r="K22" s="68"/>
      <c r="L22" s="68"/>
      <c r="M22" s="68"/>
    </row>
    <row r="23" spans="1:13" s="58" customFormat="1" ht="18" x14ac:dyDescent="0.3">
      <c r="A23" s="59"/>
      <c r="B23" s="61"/>
      <c r="C23" s="62" t="str">
        <f>IFERROR(VLOOKUP(tbl_ent_set[[#This Row],[Produto]],produtos,3,0),"")</f>
        <v/>
      </c>
      <c r="D23" s="63" t="str">
        <f>IFERROR(tbl_ent_set[[#This Row],[preço unitário]]*tbl_ent_set[[#This Row],[Qtd]],"")</f>
        <v/>
      </c>
      <c r="E23" s="64"/>
      <c r="F23" s="59"/>
      <c r="G23" s="66"/>
      <c r="H23" s="62" t="str">
        <f>IFERROR(VLOOKUP(Tbl_ven_set[[#This Row],[Produto]],produtos,5,0),"")</f>
        <v/>
      </c>
      <c r="I23" s="67" t="str">
        <f>IFERROR(Tbl_ven_set[[#This Row],[preço unitário]]*Tbl_ven_set[[#This Row],[Qtd]],"")</f>
        <v/>
      </c>
      <c r="J23" s="64"/>
      <c r="K23" s="68"/>
      <c r="L23" s="68"/>
      <c r="M23" s="68"/>
    </row>
    <row r="24" spans="1:13" s="58" customFormat="1" ht="18" x14ac:dyDescent="0.3">
      <c r="A24" s="59"/>
      <c r="B24" s="61"/>
      <c r="C24" s="62" t="str">
        <f>IFERROR(VLOOKUP(tbl_ent_set[[#This Row],[Produto]],produtos,3,0),"")</f>
        <v/>
      </c>
      <c r="D24" s="63" t="str">
        <f>IFERROR(tbl_ent_set[[#This Row],[preço unitário]]*tbl_ent_set[[#This Row],[Qtd]],"")</f>
        <v/>
      </c>
      <c r="E24" s="64"/>
      <c r="F24" s="59"/>
      <c r="G24" s="66"/>
      <c r="H24" s="62" t="str">
        <f>IFERROR(VLOOKUP(Tbl_ven_set[[#This Row],[Produto]],produtos,5,0),"")</f>
        <v/>
      </c>
      <c r="I24" s="67" t="str">
        <f>IFERROR(Tbl_ven_set[[#This Row],[preço unitário]]*Tbl_ven_set[[#This Row],[Qtd]],"")</f>
        <v/>
      </c>
      <c r="J24" s="64"/>
      <c r="K24" s="68"/>
      <c r="L24" s="68"/>
      <c r="M24" s="68"/>
    </row>
    <row r="25" spans="1:13" s="58" customFormat="1" ht="18" x14ac:dyDescent="0.3">
      <c r="A25" s="59"/>
      <c r="B25" s="61"/>
      <c r="C25" s="62" t="str">
        <f>IFERROR(VLOOKUP(tbl_ent_set[[#This Row],[Produto]],produtos,3,0),"")</f>
        <v/>
      </c>
      <c r="D25" s="63" t="str">
        <f>IFERROR(tbl_ent_set[[#This Row],[preço unitário]]*tbl_ent_set[[#This Row],[Qtd]],"")</f>
        <v/>
      </c>
      <c r="E25" s="64"/>
      <c r="F25" s="59"/>
      <c r="G25" s="66"/>
      <c r="H25" s="62" t="str">
        <f>IFERROR(VLOOKUP(Tbl_ven_set[[#This Row],[Produto]],produtos,5,0),"")</f>
        <v/>
      </c>
      <c r="I25" s="67" t="str">
        <f>IFERROR(Tbl_ven_set[[#This Row],[preço unitário]]*Tbl_ven_set[[#This Row],[Qtd]],"")</f>
        <v/>
      </c>
      <c r="J25" s="64"/>
      <c r="K25" s="68"/>
      <c r="L25" s="68"/>
      <c r="M25" s="68"/>
    </row>
    <row r="26" spans="1:13" s="58" customFormat="1" ht="18" x14ac:dyDescent="0.3">
      <c r="A26" s="59"/>
      <c r="B26" s="61"/>
      <c r="C26" s="62" t="str">
        <f>IFERROR(VLOOKUP(tbl_ent_set[[#This Row],[Produto]],produtos,3,0),"")</f>
        <v/>
      </c>
      <c r="D26" s="63" t="str">
        <f>IFERROR(tbl_ent_set[[#This Row],[preço unitário]]*tbl_ent_set[[#This Row],[Qtd]],"")</f>
        <v/>
      </c>
      <c r="E26" s="64"/>
      <c r="F26" s="59"/>
      <c r="G26" s="66"/>
      <c r="H26" s="62" t="str">
        <f>IFERROR(VLOOKUP(Tbl_ven_set[[#This Row],[Produto]],produtos,5,0),"")</f>
        <v/>
      </c>
      <c r="I26" s="67" t="str">
        <f>IFERROR(Tbl_ven_set[[#This Row],[preço unitário]]*Tbl_ven_set[[#This Row],[Qtd]],"")</f>
        <v/>
      </c>
      <c r="J26" s="64"/>
      <c r="K26" s="68"/>
      <c r="L26" s="68"/>
      <c r="M26" s="68"/>
    </row>
    <row r="27" spans="1:13" s="58" customFormat="1" ht="18" x14ac:dyDescent="0.3">
      <c r="A27" s="59"/>
      <c r="B27" s="61"/>
      <c r="C27" s="62" t="str">
        <f>IFERROR(VLOOKUP(tbl_ent_set[[#This Row],[Produto]],produtos,3,0),"")</f>
        <v/>
      </c>
      <c r="D27" s="63" t="str">
        <f>IFERROR(tbl_ent_set[[#This Row],[preço unitário]]*tbl_ent_set[[#This Row],[Qtd]],"")</f>
        <v/>
      </c>
      <c r="E27" s="64"/>
      <c r="F27" s="59"/>
      <c r="G27" s="66"/>
      <c r="H27" s="62" t="str">
        <f>IFERROR(VLOOKUP(Tbl_ven_set[[#This Row],[Produto]],produtos,5,0),"")</f>
        <v/>
      </c>
      <c r="I27" s="67" t="str">
        <f>IFERROR(Tbl_ven_set[[#This Row],[preço unitário]]*Tbl_ven_set[[#This Row],[Qtd]],"")</f>
        <v/>
      </c>
      <c r="J27" s="64"/>
      <c r="K27" s="68"/>
      <c r="L27" s="68"/>
      <c r="M27" s="68"/>
    </row>
    <row r="28" spans="1:13" s="58" customFormat="1" ht="18" x14ac:dyDescent="0.3">
      <c r="A28" s="59"/>
      <c r="B28" s="61"/>
      <c r="C28" s="62" t="str">
        <f>IFERROR(VLOOKUP(tbl_ent_set[[#This Row],[Produto]],produtos,3,0),"")</f>
        <v/>
      </c>
      <c r="D28" s="63" t="str">
        <f>IFERROR(tbl_ent_set[[#This Row],[preço unitário]]*tbl_ent_set[[#This Row],[Qtd]],"")</f>
        <v/>
      </c>
      <c r="E28" s="64"/>
      <c r="F28" s="59"/>
      <c r="G28" s="66"/>
      <c r="H28" s="62" t="str">
        <f>IFERROR(VLOOKUP(Tbl_ven_set[[#This Row],[Produto]],produtos,5,0),"")</f>
        <v/>
      </c>
      <c r="I28" s="67" t="str">
        <f>IFERROR(Tbl_ven_set[[#This Row],[preço unitário]]*Tbl_ven_set[[#This Row],[Qtd]],"")</f>
        <v/>
      </c>
      <c r="J28" s="64"/>
      <c r="K28" s="68"/>
      <c r="L28" s="68"/>
      <c r="M28" s="68"/>
    </row>
    <row r="29" spans="1:13" s="58" customFormat="1" ht="18" x14ac:dyDescent="0.3">
      <c r="A29" s="59"/>
      <c r="B29" s="61"/>
      <c r="C29" s="62" t="str">
        <f>IFERROR(VLOOKUP(tbl_ent_set[[#This Row],[Produto]],produtos,3,0),"")</f>
        <v/>
      </c>
      <c r="D29" s="63" t="str">
        <f>IFERROR(tbl_ent_set[[#This Row],[preço unitário]]*tbl_ent_set[[#This Row],[Qtd]],"")</f>
        <v/>
      </c>
      <c r="E29" s="64"/>
      <c r="F29" s="59"/>
      <c r="G29" s="66"/>
      <c r="H29" s="62" t="str">
        <f>IFERROR(VLOOKUP(Tbl_ven_set[[#This Row],[Produto]],produtos,5,0),"")</f>
        <v/>
      </c>
      <c r="I29" s="67" t="str">
        <f>IFERROR(Tbl_ven_set[[#This Row],[preço unitário]]*Tbl_ven_set[[#This Row],[Qtd]],"")</f>
        <v/>
      </c>
      <c r="J29" s="64"/>
      <c r="K29" s="68"/>
      <c r="L29" s="68"/>
      <c r="M29" s="68"/>
    </row>
    <row r="30" spans="1:13" s="58" customFormat="1" ht="18" x14ac:dyDescent="0.3">
      <c r="A30" s="59"/>
      <c r="B30" s="61"/>
      <c r="C30" s="62" t="str">
        <f>IFERROR(VLOOKUP(tbl_ent_set[[#This Row],[Produto]],produtos,3,0),"")</f>
        <v/>
      </c>
      <c r="D30" s="63" t="str">
        <f>IFERROR(tbl_ent_set[[#This Row],[preço unitário]]*tbl_ent_set[[#This Row],[Qtd]],"")</f>
        <v/>
      </c>
      <c r="E30" s="64"/>
      <c r="F30" s="59"/>
      <c r="G30" s="66"/>
      <c r="H30" s="62" t="str">
        <f>IFERROR(VLOOKUP(Tbl_ven_set[[#This Row],[Produto]],produtos,5,0),"")</f>
        <v/>
      </c>
      <c r="I30" s="67" t="str">
        <f>IFERROR(Tbl_ven_set[[#This Row],[preço unitário]]*Tbl_ven_set[[#This Row],[Qtd]],"")</f>
        <v/>
      </c>
      <c r="J30" s="64"/>
      <c r="K30" s="68"/>
      <c r="L30" s="68"/>
      <c r="M30" s="68"/>
    </row>
    <row r="31" spans="1:13" s="58" customFormat="1" ht="18" x14ac:dyDescent="0.3">
      <c r="A31" s="59"/>
      <c r="B31" s="61"/>
      <c r="C31" s="62" t="str">
        <f>IFERROR(VLOOKUP(tbl_ent_set[[#This Row],[Produto]],produtos,3,0),"")</f>
        <v/>
      </c>
      <c r="D31" s="63" t="str">
        <f>IFERROR(tbl_ent_set[[#This Row],[preço unitário]]*tbl_ent_set[[#This Row],[Qtd]],"")</f>
        <v/>
      </c>
      <c r="E31" s="64"/>
      <c r="F31" s="59"/>
      <c r="G31" s="66"/>
      <c r="H31" s="62" t="str">
        <f>IFERROR(VLOOKUP(Tbl_ven_set[[#This Row],[Produto]],produtos,5,0),"")</f>
        <v/>
      </c>
      <c r="I31" s="67" t="str">
        <f>IFERROR(Tbl_ven_set[[#This Row],[preço unitário]]*Tbl_ven_set[[#This Row],[Qtd]],"")</f>
        <v/>
      </c>
      <c r="J31" s="64"/>
      <c r="K31" s="68"/>
      <c r="L31" s="68"/>
      <c r="M31" s="68"/>
    </row>
    <row r="32" spans="1:13" s="58" customFormat="1" ht="18" x14ac:dyDescent="0.3">
      <c r="A32" s="59"/>
      <c r="B32" s="61"/>
      <c r="C32" s="62" t="str">
        <f>IFERROR(VLOOKUP(tbl_ent_set[[#This Row],[Produto]],produtos,3,0),"")</f>
        <v/>
      </c>
      <c r="D32" s="63" t="str">
        <f>IFERROR(tbl_ent_set[[#This Row],[preço unitário]]*tbl_ent_set[[#This Row],[Qtd]],"")</f>
        <v/>
      </c>
      <c r="E32" s="64"/>
      <c r="F32" s="69"/>
      <c r="G32" s="70"/>
      <c r="H32" s="71" t="str">
        <f>IFERROR(VLOOKUP(Tbl_ven_set[[#This Row],[Produto]],produtos,5,0),"")</f>
        <v/>
      </c>
      <c r="I32" s="72" t="str">
        <f>IFERROR(Tbl_ven_set[[#This Row],[preço unitário]]*Tbl_ven_set[[#This Row],[Qtd]],"")</f>
        <v/>
      </c>
      <c r="J32" s="64"/>
      <c r="K32" s="68"/>
      <c r="L32" s="68"/>
      <c r="M32" s="68"/>
    </row>
    <row r="33" spans="1:13" s="64" customFormat="1" ht="18" x14ac:dyDescent="0.3">
      <c r="A33" s="59"/>
      <c r="B33" s="61"/>
      <c r="C33" s="62" t="str">
        <f>IFERROR(VLOOKUP(tbl_ent_set[[#This Row],[Produto]],produtos,3,0),"")</f>
        <v/>
      </c>
      <c r="D33" s="63" t="str">
        <f>IFERROR(tbl_ent_set[[#This Row],[preço unitário]]*tbl_ent_set[[#This Row],[Qtd]],"")</f>
        <v/>
      </c>
      <c r="F33" s="59"/>
      <c r="G33" s="66"/>
      <c r="H33" s="62" t="str">
        <f>IFERROR(VLOOKUP(Tbl_ven_set[[#This Row],[Produto]],produtos,5,0),"")</f>
        <v/>
      </c>
      <c r="I33" s="67" t="str">
        <f>IFERROR(Tbl_ven_set[[#This Row],[preço unitário]]*Tbl_ven_set[[#This Row],[Qtd]],"")</f>
        <v/>
      </c>
      <c r="K33" s="73"/>
      <c r="L33" s="73"/>
      <c r="M33" s="73"/>
    </row>
    <row r="34" spans="1:13" s="64" customFormat="1" ht="18" x14ac:dyDescent="0.3">
      <c r="A34" s="74"/>
      <c r="B34" s="55"/>
      <c r="C34" s="56" t="str">
        <f>IFERROR(VLOOKUP(tbl_ent_set[[#This Row],[Produto]],produtos,3,0),"")</f>
        <v/>
      </c>
      <c r="D34" s="75" t="str">
        <f>IFERROR(tbl_ent_set[[#This Row],[preço unitário]]*tbl_ent_set[[#This Row],[Qtd]],"")</f>
        <v/>
      </c>
      <c r="F34" s="74"/>
      <c r="G34" s="60"/>
      <c r="H34" s="56" t="str">
        <f>IFERROR(VLOOKUP(Tbl_ven_set[[#This Row],[Produto]],produtos,5,0),"")</f>
        <v/>
      </c>
      <c r="I34" s="57" t="str">
        <f>IFERROR(Tbl_ven_set[[#This Row],[preço unitário]]*Tbl_ven_set[[#This Row],[Qtd]],"")</f>
        <v/>
      </c>
      <c r="K34" s="73"/>
      <c r="L34" s="73"/>
      <c r="M34" s="73"/>
    </row>
    <row r="35" spans="1:13" s="58" customFormat="1" x14ac:dyDescent="0.3">
      <c r="A35" s="74"/>
      <c r="B35" s="55"/>
      <c r="C35" s="56" t="str">
        <f>IFERROR(VLOOKUP(tbl_ent_set[[#This Row],[Produto]],produtos,3,0),"")</f>
        <v/>
      </c>
      <c r="D35" s="75" t="str">
        <f>IFERROR(tbl_ent_set[[#This Row],[preço unitário]]*tbl_ent_set[[#This Row],[Qtd]],"")</f>
        <v/>
      </c>
      <c r="F35" s="74"/>
      <c r="G35" s="60"/>
      <c r="H35" s="56" t="str">
        <f>IFERROR(VLOOKUP(Tbl_ven_set[[#This Row],[Produto]],produtos,5,0),"")</f>
        <v/>
      </c>
      <c r="I35" s="57" t="str">
        <f>IFERROR(Tbl_ven_set[[#This Row],[preço unitário]]*Tbl_ven_set[[#This Row],[Qtd]],"")</f>
        <v/>
      </c>
      <c r="K35" s="68"/>
      <c r="L35" s="68"/>
      <c r="M35" s="68"/>
    </row>
    <row r="36" spans="1:13" s="58" customFormat="1" x14ac:dyDescent="0.3">
      <c r="A36" s="74"/>
      <c r="B36" s="55"/>
      <c r="C36" s="56" t="str">
        <f>IFERROR(VLOOKUP(tbl_ent_set[[#This Row],[Produto]],produtos,3,0),"")</f>
        <v/>
      </c>
      <c r="D36" s="75" t="str">
        <f>IFERROR(tbl_ent_set[[#This Row],[preço unitário]]*tbl_ent_set[[#This Row],[Qtd]],"")</f>
        <v/>
      </c>
      <c r="F36" s="74"/>
      <c r="G36" s="60"/>
      <c r="H36" s="56" t="str">
        <f>IFERROR(VLOOKUP(Tbl_ven_set[[#This Row],[Produto]],produtos,5,0),"")</f>
        <v/>
      </c>
      <c r="I36" s="57" t="str">
        <f>IFERROR(Tbl_ven_set[[#This Row],[preço unitário]]*Tbl_ven_set[[#This Row],[Qtd]],"")</f>
        <v/>
      </c>
      <c r="K36" s="68"/>
      <c r="L36" s="68"/>
      <c r="M36" s="68"/>
    </row>
    <row r="37" spans="1:13" s="58" customFormat="1" x14ac:dyDescent="0.3">
      <c r="A37" s="74"/>
      <c r="B37" s="55"/>
      <c r="C37" s="56" t="str">
        <f>IFERROR(VLOOKUP(tbl_ent_set[[#This Row],[Produto]],produtos,3,0),"")</f>
        <v/>
      </c>
      <c r="D37" s="75" t="str">
        <f>IFERROR(tbl_ent_set[[#This Row],[preço unitário]]*tbl_ent_set[[#This Row],[Qtd]],"")</f>
        <v/>
      </c>
      <c r="F37" s="74"/>
      <c r="G37" s="60"/>
      <c r="H37" s="56" t="str">
        <f>IFERROR(VLOOKUP(Tbl_ven_set[[#This Row],[Produto]],produtos,5,0),"")</f>
        <v/>
      </c>
      <c r="I37" s="57" t="str">
        <f>IFERROR(Tbl_ven_set[[#This Row],[preço unitário]]*Tbl_ven_set[[#This Row],[Qtd]],"")</f>
        <v/>
      </c>
      <c r="K37" s="68"/>
      <c r="L37" s="68"/>
      <c r="M37" s="68"/>
    </row>
    <row r="38" spans="1:13" s="58" customFormat="1" x14ac:dyDescent="0.3">
      <c r="A38" s="74"/>
      <c r="B38" s="55"/>
      <c r="C38" s="56" t="str">
        <f>IFERROR(VLOOKUP(tbl_ent_set[[#This Row],[Produto]],produtos,3,0),"")</f>
        <v/>
      </c>
      <c r="D38" s="75" t="str">
        <f>IFERROR(tbl_ent_set[[#This Row],[preço unitário]]*tbl_ent_set[[#This Row],[Qtd]],"")</f>
        <v/>
      </c>
      <c r="F38" s="74"/>
      <c r="G38" s="60"/>
      <c r="H38" s="56" t="str">
        <f>IFERROR(VLOOKUP(Tbl_ven_set[[#This Row],[Produto]],produtos,5,0),"")</f>
        <v/>
      </c>
      <c r="I38" s="57" t="str">
        <f>IFERROR(Tbl_ven_set[[#This Row],[preço unitário]]*Tbl_ven_set[[#This Row],[Qtd]],"")</f>
        <v/>
      </c>
      <c r="K38" s="68"/>
      <c r="L38" s="68"/>
      <c r="M38" s="68"/>
    </row>
    <row r="39" spans="1:13" s="58" customFormat="1" x14ac:dyDescent="0.3">
      <c r="A39" s="74"/>
      <c r="B39" s="55"/>
      <c r="C39" s="56" t="str">
        <f>IFERROR(VLOOKUP(tbl_ent_set[[#This Row],[Produto]],produtos,3,0),"")</f>
        <v/>
      </c>
      <c r="D39" s="75" t="str">
        <f>IFERROR(tbl_ent_set[[#This Row],[preço unitário]]*tbl_ent_set[[#This Row],[Qtd]],"")</f>
        <v/>
      </c>
      <c r="F39" s="74"/>
      <c r="G39" s="60"/>
      <c r="H39" s="56" t="str">
        <f>IFERROR(VLOOKUP(Tbl_ven_set[[#This Row],[Produto]],produtos,5,0),"")</f>
        <v/>
      </c>
      <c r="I39" s="57" t="str">
        <f>IFERROR(Tbl_ven_set[[#This Row],[preço unitário]]*Tbl_ven_set[[#This Row],[Qtd]],"")</f>
        <v/>
      </c>
      <c r="K39" s="68"/>
      <c r="L39" s="68"/>
      <c r="M39" s="68"/>
    </row>
    <row r="40" spans="1:13" s="58" customFormat="1" x14ac:dyDescent="0.3">
      <c r="A40" s="74"/>
      <c r="B40" s="55"/>
      <c r="C40" s="56" t="str">
        <f>IFERROR(VLOOKUP(tbl_ent_set[[#This Row],[Produto]],produtos,3,0),"")</f>
        <v/>
      </c>
      <c r="D40" s="75" t="str">
        <f>IFERROR(tbl_ent_set[[#This Row],[preço unitário]]*tbl_ent_set[[#This Row],[Qtd]],"")</f>
        <v/>
      </c>
      <c r="E40" s="76"/>
      <c r="F40" s="74"/>
      <c r="G40" s="60"/>
      <c r="H40" s="56" t="str">
        <f>IFERROR(VLOOKUP(Tbl_ven_set[[#This Row],[Produto]],produtos,5,0),"")</f>
        <v/>
      </c>
      <c r="I40" s="57" t="str">
        <f>IFERROR(Tbl_ven_set[[#This Row],[preço unitário]]*Tbl_ven_set[[#This Row],[Qtd]],"")</f>
        <v/>
      </c>
      <c r="J40" s="76"/>
      <c r="K40" s="68"/>
      <c r="L40" s="68"/>
      <c r="M40" s="68"/>
    </row>
    <row r="41" spans="1:13" s="58" customFormat="1" x14ac:dyDescent="0.3">
      <c r="A41" s="74"/>
      <c r="B41" s="55"/>
      <c r="C41" s="56" t="str">
        <f>IFERROR(VLOOKUP(tbl_ent_set[[#This Row],[Produto]],produtos,3,0),"")</f>
        <v/>
      </c>
      <c r="D41" s="75" t="str">
        <f>IFERROR(tbl_ent_set[[#This Row],[preço unitário]]*tbl_ent_set[[#This Row],[Qtd]],"")</f>
        <v/>
      </c>
      <c r="E41" s="76"/>
      <c r="F41" s="74"/>
      <c r="G41" s="60"/>
      <c r="H41" s="56" t="str">
        <f>IFERROR(VLOOKUP(Tbl_ven_set[[#This Row],[Produto]],produtos,5,0),"")</f>
        <v/>
      </c>
      <c r="I41" s="57" t="str">
        <f>IFERROR(Tbl_ven_set[[#This Row],[preço unitário]]*Tbl_ven_set[[#This Row],[Qtd]],"")</f>
        <v/>
      </c>
      <c r="J41" s="76"/>
      <c r="K41" s="68"/>
      <c r="L41" s="68"/>
      <c r="M41" s="68"/>
    </row>
    <row r="42" spans="1:13" s="58" customFormat="1" x14ac:dyDescent="0.3">
      <c r="A42" s="74"/>
      <c r="B42" s="55"/>
      <c r="C42" s="56" t="str">
        <f>IFERROR(VLOOKUP(tbl_ent_set[[#This Row],[Produto]],produtos,3,0),"")</f>
        <v/>
      </c>
      <c r="D42" s="75" t="str">
        <f>IFERROR(tbl_ent_set[[#This Row],[preço unitário]]*tbl_ent_set[[#This Row],[Qtd]],"")</f>
        <v/>
      </c>
      <c r="E42" s="76"/>
      <c r="F42" s="74"/>
      <c r="G42" s="60"/>
      <c r="H42" s="56" t="str">
        <f>IFERROR(VLOOKUP(Tbl_ven_set[[#This Row],[Produto]],produtos,5,0),"")</f>
        <v/>
      </c>
      <c r="I42" s="57" t="str">
        <f>IFERROR(Tbl_ven_set[[#This Row],[preço unitário]]*Tbl_ven_set[[#This Row],[Qtd]],"")</f>
        <v/>
      </c>
      <c r="J42" s="76"/>
      <c r="K42" s="68"/>
      <c r="L42" s="68"/>
      <c r="M42" s="68"/>
    </row>
    <row r="43" spans="1:13" s="58" customFormat="1" x14ac:dyDescent="0.3">
      <c r="A43" s="74"/>
      <c r="B43" s="55"/>
      <c r="C43" s="56" t="str">
        <f>IFERROR(VLOOKUP(tbl_ent_set[[#This Row],[Produto]],produtos,3,0),"")</f>
        <v/>
      </c>
      <c r="D43" s="75" t="str">
        <f>IFERROR(tbl_ent_set[[#This Row],[preço unitário]]*tbl_ent_set[[#This Row],[Qtd]],"")</f>
        <v/>
      </c>
      <c r="E43" s="76"/>
      <c r="F43" s="74"/>
      <c r="G43" s="60"/>
      <c r="H43" s="56" t="str">
        <f>IFERROR(VLOOKUP(Tbl_ven_set[[#This Row],[Produto]],produtos,5,0),"")</f>
        <v/>
      </c>
      <c r="I43" s="57" t="str">
        <f>IFERROR(Tbl_ven_set[[#This Row],[preço unitário]]*Tbl_ven_set[[#This Row],[Qtd]],"")</f>
        <v/>
      </c>
      <c r="J43" s="76"/>
      <c r="K43" s="68"/>
      <c r="L43" s="68"/>
      <c r="M43" s="68"/>
    </row>
    <row r="44" spans="1:13" s="58" customFormat="1" x14ac:dyDescent="0.3">
      <c r="A44" s="74"/>
      <c r="B44" s="55"/>
      <c r="C44" s="56" t="str">
        <f>IFERROR(VLOOKUP(tbl_ent_set[[#This Row],[Produto]],produtos,3,0),"")</f>
        <v/>
      </c>
      <c r="D44" s="75" t="str">
        <f>IFERROR(tbl_ent_set[[#This Row],[preço unitário]]*tbl_ent_set[[#This Row],[Qtd]],"")</f>
        <v/>
      </c>
      <c r="E44" s="76"/>
      <c r="F44" s="74"/>
      <c r="G44" s="60"/>
      <c r="H44" s="56" t="str">
        <f>IFERROR(VLOOKUP(Tbl_ven_set[[#This Row],[Produto]],produtos,5,0),"")</f>
        <v/>
      </c>
      <c r="I44" s="57" t="str">
        <f>IFERROR(Tbl_ven_set[[#This Row],[preço unitário]]*Tbl_ven_set[[#This Row],[Qtd]],"")</f>
        <v/>
      </c>
      <c r="J44" s="76"/>
      <c r="K44" s="68"/>
      <c r="L44" s="68"/>
      <c r="M44" s="68"/>
    </row>
    <row r="45" spans="1:13" s="58" customFormat="1" x14ac:dyDescent="0.3">
      <c r="A45" s="74"/>
      <c r="B45" s="55"/>
      <c r="C45" s="56" t="str">
        <f>IFERROR(VLOOKUP(tbl_ent_set[[#This Row],[Produto]],produtos,3,0),"")</f>
        <v/>
      </c>
      <c r="D45" s="75" t="str">
        <f>IFERROR(tbl_ent_set[[#This Row],[preço unitário]]*tbl_ent_set[[#This Row],[Qtd]],"")</f>
        <v/>
      </c>
      <c r="E45" s="76"/>
      <c r="F45" s="74"/>
      <c r="G45" s="60"/>
      <c r="H45" s="56" t="str">
        <f>IFERROR(VLOOKUP(Tbl_ven_set[[#This Row],[Produto]],produtos,5,0),"")</f>
        <v/>
      </c>
      <c r="I45" s="57" t="str">
        <f>IFERROR(Tbl_ven_set[[#This Row],[preço unitário]]*Tbl_ven_set[[#This Row],[Qtd]],"")</f>
        <v/>
      </c>
      <c r="J45" s="76"/>
      <c r="K45" s="68"/>
      <c r="L45" s="68"/>
      <c r="M45" s="68"/>
    </row>
    <row r="46" spans="1:13" s="58" customFormat="1" x14ac:dyDescent="0.3">
      <c r="A46" s="74"/>
      <c r="B46" s="55"/>
      <c r="C46" s="56" t="str">
        <f>IFERROR(VLOOKUP(tbl_ent_set[[#This Row],[Produto]],produtos,3,0),"")</f>
        <v/>
      </c>
      <c r="D46" s="75" t="str">
        <f>IFERROR(tbl_ent_set[[#This Row],[preço unitário]]*tbl_ent_set[[#This Row],[Qtd]],"")</f>
        <v/>
      </c>
      <c r="E46" s="76"/>
      <c r="F46" s="74"/>
      <c r="G46" s="60"/>
      <c r="H46" s="56" t="str">
        <f>IFERROR(VLOOKUP(Tbl_ven_set[[#This Row],[Produto]],produtos,5,0),"")</f>
        <v/>
      </c>
      <c r="I46" s="57" t="str">
        <f>IFERROR(Tbl_ven_set[[#This Row],[preço unitário]]*Tbl_ven_set[[#This Row],[Qtd]],"")</f>
        <v/>
      </c>
      <c r="J46" s="76"/>
      <c r="K46" s="68"/>
      <c r="L46" s="68"/>
      <c r="M46" s="68"/>
    </row>
    <row r="47" spans="1:13" s="58" customFormat="1" x14ac:dyDescent="0.3">
      <c r="A47" s="74"/>
      <c r="B47" s="55"/>
      <c r="C47" s="56" t="str">
        <f>IFERROR(VLOOKUP(tbl_ent_set[[#This Row],[Produto]],produtos,3,0),"")</f>
        <v/>
      </c>
      <c r="D47" s="75" t="str">
        <f>IFERROR(tbl_ent_set[[#This Row],[preço unitário]]*tbl_ent_set[[#This Row],[Qtd]],"")</f>
        <v/>
      </c>
      <c r="E47" s="76"/>
      <c r="F47" s="74"/>
      <c r="G47" s="60"/>
      <c r="H47" s="56" t="str">
        <f>IFERROR(VLOOKUP(Tbl_ven_set[[#This Row],[Produto]],produtos,5,0),"")</f>
        <v/>
      </c>
      <c r="I47" s="57" t="str">
        <f>IFERROR(Tbl_ven_set[[#This Row],[preço unitário]]*Tbl_ven_set[[#This Row],[Qtd]],"")</f>
        <v/>
      </c>
      <c r="J47" s="76"/>
      <c r="K47" s="68"/>
      <c r="L47" s="68"/>
      <c r="M47" s="68"/>
    </row>
    <row r="48" spans="1:13" s="58" customFormat="1" x14ac:dyDescent="0.3">
      <c r="A48" s="74"/>
      <c r="B48" s="55"/>
      <c r="C48" s="56" t="str">
        <f>IFERROR(VLOOKUP(tbl_ent_set[[#This Row],[Produto]],produtos,3,0),"")</f>
        <v/>
      </c>
      <c r="D48" s="75" t="str">
        <f>IFERROR(tbl_ent_set[[#This Row],[preço unitário]]*tbl_ent_set[[#This Row],[Qtd]],"")</f>
        <v/>
      </c>
      <c r="E48" s="76"/>
      <c r="F48" s="74"/>
      <c r="G48" s="60"/>
      <c r="H48" s="56" t="str">
        <f>IFERROR(VLOOKUP(Tbl_ven_set[[#This Row],[Produto]],produtos,5,0),"")</f>
        <v/>
      </c>
      <c r="I48" s="57" t="str">
        <f>IFERROR(Tbl_ven_set[[#This Row],[preço unitário]]*Tbl_ven_set[[#This Row],[Qtd]],"")</f>
        <v/>
      </c>
      <c r="J48" s="76"/>
      <c r="K48" s="68"/>
      <c r="L48" s="68"/>
      <c r="M48" s="68"/>
    </row>
    <row r="49" spans="1:13" s="58" customFormat="1" x14ac:dyDescent="0.3">
      <c r="A49" s="74"/>
      <c r="B49" s="55"/>
      <c r="C49" s="56" t="str">
        <f>IFERROR(VLOOKUP(tbl_ent_set[[#This Row],[Produto]],produtos,3,0),"")</f>
        <v/>
      </c>
      <c r="D49" s="75" t="str">
        <f>IFERROR(tbl_ent_set[[#This Row],[preço unitário]]*tbl_ent_set[[#This Row],[Qtd]],"")</f>
        <v/>
      </c>
      <c r="E49" s="76"/>
      <c r="F49" s="74"/>
      <c r="G49" s="60"/>
      <c r="H49" s="56" t="str">
        <f>IFERROR(VLOOKUP(Tbl_ven_set[[#This Row],[Produto]],produtos,5,0),"")</f>
        <v/>
      </c>
      <c r="I49" s="57" t="str">
        <f>IFERROR(Tbl_ven_set[[#This Row],[preço unitário]]*Tbl_ven_set[[#This Row],[Qtd]],"")</f>
        <v/>
      </c>
      <c r="J49" s="76"/>
      <c r="K49" s="68"/>
      <c r="L49" s="68"/>
      <c r="M49" s="68"/>
    </row>
    <row r="50" spans="1:13" s="58" customFormat="1" x14ac:dyDescent="0.3">
      <c r="A50" s="74"/>
      <c r="B50" s="55"/>
      <c r="C50" s="56" t="str">
        <f>IFERROR(VLOOKUP(tbl_ent_set[[#This Row],[Produto]],produtos,3,0),"")</f>
        <v/>
      </c>
      <c r="D50" s="75" t="str">
        <f>IFERROR(tbl_ent_set[[#This Row],[preço unitário]]*tbl_ent_set[[#This Row],[Qtd]],"")</f>
        <v/>
      </c>
      <c r="E50" s="76"/>
      <c r="F50" s="74"/>
      <c r="G50" s="60"/>
      <c r="H50" s="56" t="str">
        <f>IFERROR(VLOOKUP(Tbl_ven_set[[#This Row],[Produto]],produtos,5,0),"")</f>
        <v/>
      </c>
      <c r="I50" s="57" t="str">
        <f>IFERROR(Tbl_ven_set[[#This Row],[preço unitário]]*Tbl_ven_set[[#This Row],[Qtd]],"")</f>
        <v/>
      </c>
      <c r="J50" s="76"/>
      <c r="K50" s="68"/>
      <c r="L50" s="68"/>
      <c r="M50" s="68"/>
    </row>
    <row r="51" spans="1:13" s="58" customFormat="1" x14ac:dyDescent="0.3">
      <c r="A51" s="74"/>
      <c r="B51" s="55"/>
      <c r="C51" s="56" t="str">
        <f>IFERROR(VLOOKUP(tbl_ent_set[[#This Row],[Produto]],produtos,3,0),"")</f>
        <v/>
      </c>
      <c r="D51" s="75" t="str">
        <f>IFERROR(tbl_ent_set[[#This Row],[preço unitário]]*tbl_ent_set[[#This Row],[Qtd]],"")</f>
        <v/>
      </c>
      <c r="E51" s="76"/>
      <c r="F51" s="74"/>
      <c r="G51" s="60"/>
      <c r="H51" s="56" t="str">
        <f>IFERROR(VLOOKUP(Tbl_ven_set[[#This Row],[Produto]],produtos,5,0),"")</f>
        <v/>
      </c>
      <c r="I51" s="57" t="str">
        <f>IFERROR(Tbl_ven_set[[#This Row],[preço unitário]]*Tbl_ven_set[[#This Row],[Qtd]],"")</f>
        <v/>
      </c>
      <c r="J51" s="76"/>
      <c r="K51" s="68"/>
      <c r="L51" s="68"/>
      <c r="M51" s="68"/>
    </row>
    <row r="52" spans="1:13" s="58" customFormat="1" x14ac:dyDescent="0.3">
      <c r="A52" s="74"/>
      <c r="B52" s="55"/>
      <c r="C52" s="56" t="str">
        <f>IFERROR(VLOOKUP(tbl_ent_set[[#This Row],[Produto]],produtos,3,0),"")</f>
        <v/>
      </c>
      <c r="D52" s="75" t="str">
        <f>IFERROR(tbl_ent_set[[#This Row],[preço unitário]]*tbl_ent_set[[#This Row],[Qtd]],"")</f>
        <v/>
      </c>
      <c r="E52" s="76"/>
      <c r="F52" s="74"/>
      <c r="G52" s="60"/>
      <c r="H52" s="56" t="str">
        <f>IFERROR(VLOOKUP(Tbl_ven_set[[#This Row],[Produto]],produtos,5,0),"")</f>
        <v/>
      </c>
      <c r="I52" s="57" t="str">
        <f>IFERROR(Tbl_ven_set[[#This Row],[preço unitário]]*Tbl_ven_set[[#This Row],[Qtd]],"")</f>
        <v/>
      </c>
      <c r="J52" s="76"/>
      <c r="K52" s="68"/>
      <c r="L52" s="68"/>
      <c r="M52" s="68"/>
    </row>
    <row r="53" spans="1:13" s="58" customFormat="1" x14ac:dyDescent="0.3">
      <c r="A53" s="74"/>
      <c r="B53" s="55"/>
      <c r="C53" s="56" t="str">
        <f>IFERROR(VLOOKUP(tbl_ent_set[[#This Row],[Produto]],produtos,3,0),"")</f>
        <v/>
      </c>
      <c r="D53" s="75" t="str">
        <f>IFERROR(tbl_ent_set[[#This Row],[preço unitário]]*tbl_ent_set[[#This Row],[Qtd]],"")</f>
        <v/>
      </c>
      <c r="E53" s="76"/>
      <c r="F53" s="74"/>
      <c r="G53" s="60"/>
      <c r="H53" s="56" t="str">
        <f>IFERROR(VLOOKUP(Tbl_ven_set[[#This Row],[Produto]],produtos,5,0),"")</f>
        <v/>
      </c>
      <c r="I53" s="57" t="str">
        <f>IFERROR(Tbl_ven_set[[#This Row],[preço unitário]]*Tbl_ven_set[[#This Row],[Qtd]],"")</f>
        <v/>
      </c>
      <c r="J53" s="76"/>
      <c r="K53" s="68"/>
      <c r="L53" s="68"/>
      <c r="M53" s="68"/>
    </row>
    <row r="54" spans="1:13" s="58" customFormat="1" x14ac:dyDescent="0.3">
      <c r="A54" s="74"/>
      <c r="B54" s="55"/>
      <c r="C54" s="56" t="str">
        <f>IFERROR(VLOOKUP(tbl_ent_set[[#This Row],[Produto]],produtos,3,0),"")</f>
        <v/>
      </c>
      <c r="D54" s="75" t="str">
        <f>IFERROR(tbl_ent_set[[#This Row],[preço unitário]]*tbl_ent_set[[#This Row],[Qtd]],"")</f>
        <v/>
      </c>
      <c r="E54" s="76"/>
      <c r="F54" s="74"/>
      <c r="G54" s="60"/>
      <c r="H54" s="56" t="str">
        <f>IFERROR(VLOOKUP(Tbl_ven_set[[#This Row],[Produto]],produtos,5,0),"")</f>
        <v/>
      </c>
      <c r="I54" s="57" t="str">
        <f>IFERROR(Tbl_ven_set[[#This Row],[preço unitário]]*Tbl_ven_set[[#This Row],[Qtd]],"")</f>
        <v/>
      </c>
      <c r="J54" s="76"/>
      <c r="K54" s="68"/>
      <c r="L54" s="68"/>
      <c r="M54" s="68"/>
    </row>
    <row r="55" spans="1:13" s="58" customFormat="1" x14ac:dyDescent="0.3">
      <c r="A55" s="74"/>
      <c r="B55" s="55"/>
      <c r="C55" s="56" t="str">
        <f>IFERROR(VLOOKUP(tbl_ent_set[[#This Row],[Produto]],produtos,3,0),"")</f>
        <v/>
      </c>
      <c r="D55" s="75" t="str">
        <f>IFERROR(tbl_ent_set[[#This Row],[preço unitário]]*tbl_ent_set[[#This Row],[Qtd]],"")</f>
        <v/>
      </c>
      <c r="E55" s="76"/>
      <c r="F55" s="74"/>
      <c r="G55" s="60"/>
      <c r="H55" s="56" t="str">
        <f>IFERROR(VLOOKUP(Tbl_ven_set[[#This Row],[Produto]],produtos,5,0),"")</f>
        <v/>
      </c>
      <c r="I55" s="57" t="str">
        <f>IFERROR(Tbl_ven_set[[#This Row],[preço unitário]]*Tbl_ven_set[[#This Row],[Qtd]],"")</f>
        <v/>
      </c>
      <c r="J55" s="76"/>
      <c r="K55" s="68"/>
      <c r="L55" s="68"/>
      <c r="M55" s="68"/>
    </row>
    <row r="56" spans="1:13" s="58" customFormat="1" x14ac:dyDescent="0.3">
      <c r="A56" s="74"/>
      <c r="B56" s="55"/>
      <c r="C56" s="56" t="str">
        <f>IFERROR(VLOOKUP(tbl_ent_set[[#This Row],[Produto]],produtos,3,0),"")</f>
        <v/>
      </c>
      <c r="D56" s="75" t="str">
        <f>IFERROR(tbl_ent_set[[#This Row],[preço unitário]]*tbl_ent_set[[#This Row],[Qtd]],"")</f>
        <v/>
      </c>
      <c r="E56" s="76"/>
      <c r="F56" s="74"/>
      <c r="G56" s="60"/>
      <c r="H56" s="56" t="str">
        <f>IFERROR(VLOOKUP(Tbl_ven_set[[#This Row],[Produto]],produtos,5,0),"")</f>
        <v/>
      </c>
      <c r="I56" s="57" t="str">
        <f>IFERROR(Tbl_ven_set[[#This Row],[preço unitário]]*Tbl_ven_set[[#This Row],[Qtd]],"")</f>
        <v/>
      </c>
      <c r="J56" s="76"/>
      <c r="K56" s="68"/>
      <c r="L56" s="68"/>
      <c r="M56" s="68"/>
    </row>
    <row r="57" spans="1:13" s="58" customFormat="1" x14ac:dyDescent="0.3">
      <c r="A57" s="74"/>
      <c r="B57" s="55"/>
      <c r="C57" s="56" t="str">
        <f>IFERROR(VLOOKUP(tbl_ent_set[[#This Row],[Produto]],produtos,3,0),"")</f>
        <v/>
      </c>
      <c r="D57" s="75" t="str">
        <f>IFERROR(tbl_ent_set[[#This Row],[preço unitário]]*tbl_ent_set[[#This Row],[Qtd]],"")</f>
        <v/>
      </c>
      <c r="E57" s="76"/>
      <c r="F57" s="74"/>
      <c r="G57" s="60"/>
      <c r="H57" s="56" t="str">
        <f>IFERROR(VLOOKUP(Tbl_ven_set[[#This Row],[Produto]],produtos,5,0),"")</f>
        <v/>
      </c>
      <c r="I57" s="57" t="str">
        <f>IFERROR(Tbl_ven_set[[#This Row],[preço unitário]]*Tbl_ven_set[[#This Row],[Qtd]],"")</f>
        <v/>
      </c>
      <c r="J57" s="76"/>
      <c r="K57" s="68"/>
      <c r="L57" s="68"/>
      <c r="M57" s="68"/>
    </row>
    <row r="58" spans="1:13" s="58" customFormat="1" x14ac:dyDescent="0.3">
      <c r="A58" s="74"/>
      <c r="B58" s="55"/>
      <c r="C58" s="56" t="str">
        <f>IFERROR(VLOOKUP(tbl_ent_set[[#This Row],[Produto]],produtos,3,0),"")</f>
        <v/>
      </c>
      <c r="D58" s="75" t="str">
        <f>IFERROR(tbl_ent_set[[#This Row],[preço unitário]]*tbl_ent_set[[#This Row],[Qtd]],"")</f>
        <v/>
      </c>
      <c r="E58" s="76"/>
      <c r="F58" s="74"/>
      <c r="G58" s="60"/>
      <c r="H58" s="56" t="str">
        <f>IFERROR(VLOOKUP(Tbl_ven_set[[#This Row],[Produto]],produtos,5,0),"")</f>
        <v/>
      </c>
      <c r="I58" s="57" t="str">
        <f>IFERROR(Tbl_ven_set[[#This Row],[preço unitário]]*Tbl_ven_set[[#This Row],[Qtd]],"")</f>
        <v/>
      </c>
      <c r="J58" s="76"/>
      <c r="K58" s="68"/>
      <c r="L58" s="68"/>
      <c r="M58" s="68"/>
    </row>
    <row r="59" spans="1:13" s="58" customFormat="1" x14ac:dyDescent="0.3">
      <c r="A59" s="74"/>
      <c r="B59" s="55"/>
      <c r="C59" s="56" t="str">
        <f>IFERROR(VLOOKUP(tbl_ent_set[[#This Row],[Produto]],produtos,3,0),"")</f>
        <v/>
      </c>
      <c r="D59" s="75" t="str">
        <f>IFERROR(tbl_ent_set[[#This Row],[preço unitário]]*tbl_ent_set[[#This Row],[Qtd]],"")</f>
        <v/>
      </c>
      <c r="E59" s="76"/>
      <c r="F59" s="74"/>
      <c r="G59" s="60"/>
      <c r="H59" s="56" t="str">
        <f>IFERROR(VLOOKUP(Tbl_ven_set[[#This Row],[Produto]],produtos,5,0),"")</f>
        <v/>
      </c>
      <c r="I59" s="57" t="str">
        <f>IFERROR(Tbl_ven_set[[#This Row],[preço unitário]]*Tbl_ven_set[[#This Row],[Qtd]],"")</f>
        <v/>
      </c>
      <c r="J59" s="76"/>
      <c r="K59" s="68"/>
      <c r="L59" s="68"/>
      <c r="M59" s="68"/>
    </row>
    <row r="60" spans="1:13" s="58" customFormat="1" x14ac:dyDescent="0.3">
      <c r="A60" s="74"/>
      <c r="B60" s="55"/>
      <c r="C60" s="56" t="str">
        <f>IFERROR(VLOOKUP(tbl_ent_set[[#This Row],[Produto]],produtos,3,0),"")</f>
        <v/>
      </c>
      <c r="D60" s="75" t="str">
        <f>IFERROR(tbl_ent_set[[#This Row],[preço unitário]]*tbl_ent_set[[#This Row],[Qtd]],"")</f>
        <v/>
      </c>
      <c r="E60" s="76"/>
      <c r="F60" s="74"/>
      <c r="G60" s="60"/>
      <c r="H60" s="56" t="str">
        <f>IFERROR(VLOOKUP(Tbl_ven_set[[#This Row],[Produto]],produtos,5,0),"")</f>
        <v/>
      </c>
      <c r="I60" s="57" t="str">
        <f>IFERROR(Tbl_ven_set[[#This Row],[preço unitário]]*Tbl_ven_set[[#This Row],[Qtd]],"")</f>
        <v/>
      </c>
      <c r="J60" s="76"/>
      <c r="K60" s="68"/>
      <c r="L60" s="68"/>
      <c r="M60" s="68"/>
    </row>
    <row r="61" spans="1:13" s="58" customFormat="1" x14ac:dyDescent="0.3">
      <c r="A61" s="74"/>
      <c r="B61" s="55"/>
      <c r="C61" s="56" t="str">
        <f>IFERROR(VLOOKUP(tbl_ent_set[[#This Row],[Produto]],produtos,3,0),"")</f>
        <v/>
      </c>
      <c r="D61" s="75" t="str">
        <f>IFERROR(tbl_ent_set[[#This Row],[preço unitário]]*tbl_ent_set[[#This Row],[Qtd]],"")</f>
        <v/>
      </c>
      <c r="E61" s="76"/>
      <c r="F61" s="74"/>
      <c r="G61" s="60"/>
      <c r="H61" s="56" t="str">
        <f>IFERROR(VLOOKUP(Tbl_ven_set[[#This Row],[Produto]],produtos,5,0),"")</f>
        <v/>
      </c>
      <c r="I61" s="57" t="str">
        <f>IFERROR(Tbl_ven_set[[#This Row],[preço unitário]]*Tbl_ven_set[[#This Row],[Qtd]],"")</f>
        <v/>
      </c>
      <c r="J61" s="76"/>
      <c r="K61" s="68"/>
      <c r="L61" s="68"/>
      <c r="M61" s="68"/>
    </row>
    <row r="62" spans="1:13" s="58" customFormat="1" x14ac:dyDescent="0.3">
      <c r="A62" s="74"/>
      <c r="B62" s="55"/>
      <c r="C62" s="56" t="str">
        <f>IFERROR(VLOOKUP(tbl_ent_set[[#This Row],[Produto]],produtos,3,0),"")</f>
        <v/>
      </c>
      <c r="D62" s="75" t="str">
        <f>IFERROR(tbl_ent_set[[#This Row],[preço unitário]]*tbl_ent_set[[#This Row],[Qtd]],"")</f>
        <v/>
      </c>
      <c r="E62" s="76"/>
      <c r="F62" s="74"/>
      <c r="G62" s="60"/>
      <c r="H62" s="56" t="str">
        <f>IFERROR(VLOOKUP(Tbl_ven_set[[#This Row],[Produto]],produtos,5,0),"")</f>
        <v/>
      </c>
      <c r="I62" s="57" t="str">
        <f>IFERROR(Tbl_ven_set[[#This Row],[preço unitário]]*Tbl_ven_set[[#This Row],[Qtd]],"")</f>
        <v/>
      </c>
      <c r="J62" s="76"/>
      <c r="K62" s="68"/>
      <c r="L62" s="68"/>
      <c r="M62" s="68"/>
    </row>
    <row r="63" spans="1:13" s="58" customFormat="1" x14ac:dyDescent="0.3">
      <c r="A63" s="74"/>
      <c r="B63" s="55"/>
      <c r="C63" s="56" t="str">
        <f>IFERROR(VLOOKUP(tbl_ent_set[[#This Row],[Produto]],produtos,3,0),"")</f>
        <v/>
      </c>
      <c r="D63" s="75" t="str">
        <f>IFERROR(tbl_ent_set[[#This Row],[preço unitário]]*tbl_ent_set[[#This Row],[Qtd]],"")</f>
        <v/>
      </c>
      <c r="E63" s="76"/>
      <c r="F63" s="74"/>
      <c r="G63" s="60"/>
      <c r="H63" s="56" t="str">
        <f>IFERROR(VLOOKUP(Tbl_ven_set[[#This Row],[Produto]],produtos,5,0),"")</f>
        <v/>
      </c>
      <c r="I63" s="57" t="str">
        <f>IFERROR(Tbl_ven_set[[#This Row],[preço unitário]]*Tbl_ven_set[[#This Row],[Qtd]],"")</f>
        <v/>
      </c>
      <c r="J63" s="76"/>
      <c r="K63" s="68"/>
      <c r="L63" s="68"/>
      <c r="M63" s="68"/>
    </row>
    <row r="64" spans="1:13" s="58" customFormat="1" x14ac:dyDescent="0.3">
      <c r="A64" s="74"/>
      <c r="B64" s="55"/>
      <c r="C64" s="56" t="str">
        <f>IFERROR(VLOOKUP(tbl_ent_set[[#This Row],[Produto]],produtos,3,0),"")</f>
        <v/>
      </c>
      <c r="D64" s="75" t="str">
        <f>IFERROR(tbl_ent_set[[#This Row],[preço unitário]]*tbl_ent_set[[#This Row],[Qtd]],"")</f>
        <v/>
      </c>
      <c r="E64" s="76"/>
      <c r="F64" s="74"/>
      <c r="G64" s="60"/>
      <c r="H64" s="56" t="str">
        <f>IFERROR(VLOOKUP(Tbl_ven_set[[#This Row],[Produto]],produtos,5,0),"")</f>
        <v/>
      </c>
      <c r="I64" s="57" t="str">
        <f>IFERROR(Tbl_ven_set[[#This Row],[preço unitário]]*Tbl_ven_set[[#This Row],[Qtd]],"")</f>
        <v/>
      </c>
      <c r="J64" s="76"/>
      <c r="K64" s="68"/>
      <c r="L64" s="68"/>
      <c r="M64" s="68"/>
    </row>
    <row r="65" spans="1:13" s="58" customFormat="1" x14ac:dyDescent="0.3">
      <c r="A65" s="74"/>
      <c r="B65" s="55"/>
      <c r="C65" s="56" t="str">
        <f>IFERROR(VLOOKUP(tbl_ent_set[[#This Row],[Produto]],produtos,3,0),"")</f>
        <v/>
      </c>
      <c r="D65" s="75" t="str">
        <f>IFERROR(tbl_ent_set[[#This Row],[preço unitário]]*tbl_ent_set[[#This Row],[Qtd]],"")</f>
        <v/>
      </c>
      <c r="E65" s="76"/>
      <c r="F65" s="74"/>
      <c r="G65" s="60"/>
      <c r="H65" s="56" t="str">
        <f>IFERROR(VLOOKUP(Tbl_ven_set[[#This Row],[Produto]],produtos,5,0),"")</f>
        <v/>
      </c>
      <c r="I65" s="57" t="str">
        <f>IFERROR(Tbl_ven_set[[#This Row],[preço unitário]]*Tbl_ven_set[[#This Row],[Qtd]],"")</f>
        <v/>
      </c>
      <c r="J65" s="76"/>
      <c r="K65" s="68"/>
      <c r="L65" s="68"/>
      <c r="M65" s="68"/>
    </row>
    <row r="66" spans="1:13" s="58" customFormat="1" x14ac:dyDescent="0.3">
      <c r="A66" s="74"/>
      <c r="B66" s="55"/>
      <c r="C66" s="56" t="str">
        <f>IFERROR(VLOOKUP(tbl_ent_set[[#This Row],[Produto]],produtos,3,0),"")</f>
        <v/>
      </c>
      <c r="D66" s="75" t="str">
        <f>IFERROR(tbl_ent_set[[#This Row],[preço unitário]]*tbl_ent_set[[#This Row],[Qtd]],"")</f>
        <v/>
      </c>
      <c r="E66" s="76"/>
      <c r="F66" s="74"/>
      <c r="G66" s="60"/>
      <c r="H66" s="56" t="str">
        <f>IFERROR(VLOOKUP(Tbl_ven_set[[#This Row],[Produto]],produtos,5,0),"")</f>
        <v/>
      </c>
      <c r="I66" s="57" t="str">
        <f>IFERROR(Tbl_ven_set[[#This Row],[preço unitário]]*Tbl_ven_set[[#This Row],[Qtd]],"")</f>
        <v/>
      </c>
      <c r="J66" s="76"/>
      <c r="K66" s="68"/>
      <c r="L66" s="68"/>
      <c r="M66" s="68"/>
    </row>
    <row r="67" spans="1:13" s="58" customFormat="1" x14ac:dyDescent="0.3">
      <c r="A67" s="74"/>
      <c r="B67" s="55"/>
      <c r="C67" s="56" t="str">
        <f>IFERROR(VLOOKUP(tbl_ent_set[[#This Row],[Produto]],produtos,3,0),"")</f>
        <v/>
      </c>
      <c r="D67" s="75" t="str">
        <f>IFERROR(tbl_ent_set[[#This Row],[preço unitário]]*tbl_ent_set[[#This Row],[Qtd]],"")</f>
        <v/>
      </c>
      <c r="E67" s="76"/>
      <c r="F67" s="74"/>
      <c r="G67" s="60"/>
      <c r="H67" s="56" t="str">
        <f>IFERROR(VLOOKUP(Tbl_ven_set[[#This Row],[Produto]],produtos,5,0),"")</f>
        <v/>
      </c>
      <c r="I67" s="57" t="str">
        <f>IFERROR(Tbl_ven_set[[#This Row],[preço unitário]]*Tbl_ven_set[[#This Row],[Qtd]],"")</f>
        <v/>
      </c>
      <c r="J67" s="76"/>
      <c r="K67" s="68"/>
      <c r="L67" s="68"/>
      <c r="M67" s="68"/>
    </row>
    <row r="68" spans="1:13" s="58" customFormat="1" x14ac:dyDescent="0.3">
      <c r="A68" s="74"/>
      <c r="B68" s="55"/>
      <c r="C68" s="56" t="str">
        <f>IFERROR(VLOOKUP(tbl_ent_set[[#This Row],[Produto]],produtos,3,0),"")</f>
        <v/>
      </c>
      <c r="D68" s="75" t="str">
        <f>IFERROR(tbl_ent_set[[#This Row],[preço unitário]]*tbl_ent_set[[#This Row],[Qtd]],"")</f>
        <v/>
      </c>
      <c r="E68" s="76"/>
      <c r="F68" s="74"/>
      <c r="G68" s="60"/>
      <c r="H68" s="56" t="str">
        <f>IFERROR(VLOOKUP(Tbl_ven_set[[#This Row],[Produto]],produtos,5,0),"")</f>
        <v/>
      </c>
      <c r="I68" s="57" t="str">
        <f>IFERROR(Tbl_ven_set[[#This Row],[preço unitário]]*Tbl_ven_set[[#This Row],[Qtd]],"")</f>
        <v/>
      </c>
      <c r="J68" s="76"/>
      <c r="K68" s="68"/>
      <c r="L68" s="68"/>
      <c r="M68" s="68"/>
    </row>
    <row r="69" spans="1:13" s="58" customFormat="1" x14ac:dyDescent="0.3">
      <c r="A69" s="74"/>
      <c r="B69" s="55"/>
      <c r="C69" s="56" t="str">
        <f>IFERROR(VLOOKUP(tbl_ent_set[[#This Row],[Produto]],produtos,3,0),"")</f>
        <v/>
      </c>
      <c r="D69" s="75" t="str">
        <f>IFERROR(tbl_ent_set[[#This Row],[preço unitário]]*tbl_ent_set[[#This Row],[Qtd]],"")</f>
        <v/>
      </c>
      <c r="E69" s="76"/>
      <c r="F69" s="74"/>
      <c r="G69" s="60"/>
      <c r="H69" s="56" t="str">
        <f>IFERROR(VLOOKUP(Tbl_ven_set[[#This Row],[Produto]],produtos,5,0),"")</f>
        <v/>
      </c>
      <c r="I69" s="57" t="str">
        <f>IFERROR(Tbl_ven_set[[#This Row],[preço unitário]]*Tbl_ven_set[[#This Row],[Qtd]],"")</f>
        <v/>
      </c>
      <c r="J69" s="76"/>
      <c r="K69" s="68"/>
      <c r="L69" s="68"/>
      <c r="M69" s="68"/>
    </row>
    <row r="70" spans="1:13" s="58" customFormat="1" x14ac:dyDescent="0.3">
      <c r="A70" s="74"/>
      <c r="B70" s="55"/>
      <c r="C70" s="56" t="str">
        <f>IFERROR(VLOOKUP(tbl_ent_set[[#This Row],[Produto]],produtos,3,0),"")</f>
        <v/>
      </c>
      <c r="D70" s="75" t="str">
        <f>IFERROR(tbl_ent_set[[#This Row],[preço unitário]]*tbl_ent_set[[#This Row],[Qtd]],"")</f>
        <v/>
      </c>
      <c r="E70" s="76"/>
      <c r="F70" s="74"/>
      <c r="G70" s="60"/>
      <c r="H70" s="56" t="str">
        <f>IFERROR(VLOOKUP(Tbl_ven_set[[#This Row],[Produto]],produtos,5,0),"")</f>
        <v/>
      </c>
      <c r="I70" s="57" t="str">
        <f>IFERROR(Tbl_ven_set[[#This Row],[preço unitário]]*Tbl_ven_set[[#This Row],[Qtd]],"")</f>
        <v/>
      </c>
      <c r="J70" s="76"/>
      <c r="K70" s="68"/>
      <c r="L70" s="68"/>
      <c r="M70" s="68"/>
    </row>
    <row r="71" spans="1:13" s="58" customFormat="1" x14ac:dyDescent="0.3">
      <c r="A71" s="74"/>
      <c r="B71" s="55"/>
      <c r="C71" s="56" t="str">
        <f>IFERROR(VLOOKUP(tbl_ent_set[[#This Row],[Produto]],produtos,3,0),"")</f>
        <v/>
      </c>
      <c r="D71" s="75" t="str">
        <f>IFERROR(tbl_ent_set[[#This Row],[preço unitário]]*tbl_ent_set[[#This Row],[Qtd]],"")</f>
        <v/>
      </c>
      <c r="E71" s="76"/>
      <c r="F71" s="74"/>
      <c r="G71" s="60"/>
      <c r="H71" s="56" t="str">
        <f>IFERROR(VLOOKUP(Tbl_ven_set[[#This Row],[Produto]],produtos,5,0),"")</f>
        <v/>
      </c>
      <c r="I71" s="57" t="str">
        <f>IFERROR(Tbl_ven_set[[#This Row],[preço unitário]]*Tbl_ven_set[[#This Row],[Qtd]],"")</f>
        <v/>
      </c>
      <c r="J71" s="76"/>
      <c r="K71" s="68"/>
      <c r="L71" s="68"/>
      <c r="M71" s="68"/>
    </row>
    <row r="72" spans="1:13" s="58" customFormat="1" x14ac:dyDescent="0.3">
      <c r="A72" s="74"/>
      <c r="B72" s="55"/>
      <c r="C72" s="56" t="str">
        <f>IFERROR(VLOOKUP(tbl_ent_set[[#This Row],[Produto]],produtos,3,0),"")</f>
        <v/>
      </c>
      <c r="D72" s="75" t="str">
        <f>IFERROR(tbl_ent_set[[#This Row],[preço unitário]]*tbl_ent_set[[#This Row],[Qtd]],"")</f>
        <v/>
      </c>
      <c r="E72" s="76"/>
      <c r="F72" s="74"/>
      <c r="G72" s="60"/>
      <c r="H72" s="56" t="str">
        <f>IFERROR(VLOOKUP(Tbl_ven_set[[#This Row],[Produto]],produtos,5,0),"")</f>
        <v/>
      </c>
      <c r="I72" s="57" t="str">
        <f>IFERROR(Tbl_ven_set[[#This Row],[preço unitário]]*Tbl_ven_set[[#This Row],[Qtd]],"")</f>
        <v/>
      </c>
      <c r="J72" s="76"/>
      <c r="K72" s="68"/>
      <c r="L72" s="68"/>
      <c r="M72" s="68"/>
    </row>
    <row r="73" spans="1:13" s="58" customFormat="1" x14ac:dyDescent="0.3">
      <c r="A73" s="74"/>
      <c r="B73" s="55"/>
      <c r="C73" s="56" t="str">
        <f>IFERROR(VLOOKUP(tbl_ent_set[[#This Row],[Produto]],produtos,3,0),"")</f>
        <v/>
      </c>
      <c r="D73" s="75" t="str">
        <f>IFERROR(tbl_ent_set[[#This Row],[preço unitário]]*tbl_ent_set[[#This Row],[Qtd]],"")</f>
        <v/>
      </c>
      <c r="E73" s="76"/>
      <c r="F73" s="74"/>
      <c r="G73" s="60"/>
      <c r="H73" s="56" t="str">
        <f>IFERROR(VLOOKUP(Tbl_ven_set[[#This Row],[Produto]],produtos,5,0),"")</f>
        <v/>
      </c>
      <c r="I73" s="57" t="str">
        <f>IFERROR(Tbl_ven_set[[#This Row],[preço unitário]]*Tbl_ven_set[[#This Row],[Qtd]],"")</f>
        <v/>
      </c>
      <c r="J73" s="76"/>
      <c r="K73" s="68"/>
      <c r="L73" s="68"/>
      <c r="M73" s="68"/>
    </row>
    <row r="74" spans="1:13" s="58" customFormat="1" x14ac:dyDescent="0.3">
      <c r="A74" s="74"/>
      <c r="B74" s="55"/>
      <c r="C74" s="56" t="str">
        <f>IFERROR(VLOOKUP(tbl_ent_set[[#This Row],[Produto]],produtos,3,0),"")</f>
        <v/>
      </c>
      <c r="D74" s="75" t="str">
        <f>IFERROR(tbl_ent_set[[#This Row],[preço unitário]]*tbl_ent_set[[#This Row],[Qtd]],"")</f>
        <v/>
      </c>
      <c r="E74" s="76"/>
      <c r="F74" s="74"/>
      <c r="G74" s="60"/>
      <c r="H74" s="56" t="str">
        <f>IFERROR(VLOOKUP(Tbl_ven_set[[#This Row],[Produto]],produtos,5,0),"")</f>
        <v/>
      </c>
      <c r="I74" s="57" t="str">
        <f>IFERROR(Tbl_ven_set[[#This Row],[preço unitário]]*Tbl_ven_set[[#This Row],[Qtd]],"")</f>
        <v/>
      </c>
      <c r="J74" s="76"/>
      <c r="K74" s="68"/>
      <c r="L74" s="68"/>
      <c r="M74" s="68"/>
    </row>
    <row r="75" spans="1:13" s="58" customFormat="1" x14ac:dyDescent="0.3">
      <c r="A75" s="74"/>
      <c r="B75" s="55"/>
      <c r="C75" s="56" t="str">
        <f>IFERROR(VLOOKUP(tbl_ent_set[[#This Row],[Produto]],produtos,3,0),"")</f>
        <v/>
      </c>
      <c r="D75" s="75" t="str">
        <f>IFERROR(tbl_ent_set[[#This Row],[preço unitário]]*tbl_ent_set[[#This Row],[Qtd]],"")</f>
        <v/>
      </c>
      <c r="E75" s="76"/>
      <c r="F75" s="74"/>
      <c r="G75" s="60"/>
      <c r="H75" s="56" t="str">
        <f>IFERROR(VLOOKUP(Tbl_ven_set[[#This Row],[Produto]],produtos,5,0),"")</f>
        <v/>
      </c>
      <c r="I75" s="57" t="str">
        <f>IFERROR(Tbl_ven_set[[#This Row],[preço unitário]]*Tbl_ven_set[[#This Row],[Qtd]],"")</f>
        <v/>
      </c>
      <c r="J75" s="76"/>
      <c r="K75" s="68"/>
      <c r="L75" s="68"/>
      <c r="M75" s="68"/>
    </row>
    <row r="76" spans="1:13" s="58" customFormat="1" x14ac:dyDescent="0.3">
      <c r="A76" s="74"/>
      <c r="B76" s="55"/>
      <c r="C76" s="56" t="str">
        <f>IFERROR(VLOOKUP(tbl_ent_set[[#This Row],[Produto]],produtos,3,0),"")</f>
        <v/>
      </c>
      <c r="D76" s="75" t="str">
        <f>IFERROR(tbl_ent_set[[#This Row],[preço unitário]]*tbl_ent_set[[#This Row],[Qtd]],"")</f>
        <v/>
      </c>
      <c r="E76" s="76"/>
      <c r="F76" s="74"/>
      <c r="G76" s="60"/>
      <c r="H76" s="56" t="str">
        <f>IFERROR(VLOOKUP(Tbl_ven_set[[#This Row],[Produto]],produtos,5,0),"")</f>
        <v/>
      </c>
      <c r="I76" s="57" t="str">
        <f>IFERROR(Tbl_ven_set[[#This Row],[preço unitário]]*Tbl_ven_set[[#This Row],[Qtd]],"")</f>
        <v/>
      </c>
      <c r="J76" s="76"/>
      <c r="K76" s="68"/>
      <c r="L76" s="68"/>
      <c r="M76" s="68"/>
    </row>
    <row r="77" spans="1:13" s="58" customFormat="1" x14ac:dyDescent="0.3">
      <c r="A77" s="74"/>
      <c r="B77" s="55"/>
      <c r="C77" s="56" t="str">
        <f>IFERROR(VLOOKUP(tbl_ent_set[[#This Row],[Produto]],produtos,3,0),"")</f>
        <v/>
      </c>
      <c r="D77" s="75" t="str">
        <f>IFERROR(tbl_ent_set[[#This Row],[preço unitário]]*tbl_ent_set[[#This Row],[Qtd]],"")</f>
        <v/>
      </c>
      <c r="E77" s="76"/>
      <c r="F77" s="74"/>
      <c r="G77" s="60"/>
      <c r="H77" s="56" t="str">
        <f>IFERROR(VLOOKUP(Tbl_ven_set[[#This Row],[Produto]],produtos,5,0),"")</f>
        <v/>
      </c>
      <c r="I77" s="57" t="str">
        <f>IFERROR(Tbl_ven_set[[#This Row],[preço unitário]]*Tbl_ven_set[[#This Row],[Qtd]],"")</f>
        <v/>
      </c>
      <c r="J77" s="76"/>
      <c r="K77" s="68"/>
      <c r="L77" s="68"/>
      <c r="M77" s="68"/>
    </row>
    <row r="78" spans="1:13" s="58" customFormat="1" x14ac:dyDescent="0.3">
      <c r="A78" s="74"/>
      <c r="B78" s="55"/>
      <c r="C78" s="56" t="str">
        <f>IFERROR(VLOOKUP(tbl_ent_set[[#This Row],[Produto]],produtos,3,0),"")</f>
        <v/>
      </c>
      <c r="D78" s="75" t="str">
        <f>IFERROR(tbl_ent_set[[#This Row],[preço unitário]]*tbl_ent_set[[#This Row],[Qtd]],"")</f>
        <v/>
      </c>
      <c r="E78" s="76"/>
      <c r="F78" s="74"/>
      <c r="G78" s="60"/>
      <c r="H78" s="56" t="str">
        <f>IFERROR(VLOOKUP(Tbl_ven_set[[#This Row],[Produto]],produtos,5,0),"")</f>
        <v/>
      </c>
      <c r="I78" s="57" t="str">
        <f>IFERROR(Tbl_ven_set[[#This Row],[preço unitário]]*Tbl_ven_set[[#This Row],[Qtd]],"")</f>
        <v/>
      </c>
      <c r="J78" s="76"/>
      <c r="K78" s="68"/>
      <c r="L78" s="68"/>
      <c r="M78" s="68"/>
    </row>
    <row r="79" spans="1:13" s="58" customFormat="1" x14ac:dyDescent="0.3">
      <c r="A79" s="74"/>
      <c r="B79" s="55"/>
      <c r="C79" s="56" t="str">
        <f>IFERROR(VLOOKUP(tbl_ent_set[[#This Row],[Produto]],produtos,3,0),"")</f>
        <v/>
      </c>
      <c r="D79" s="75" t="str">
        <f>IFERROR(tbl_ent_set[[#This Row],[preço unitário]]*tbl_ent_set[[#This Row],[Qtd]],"")</f>
        <v/>
      </c>
      <c r="E79" s="76"/>
      <c r="F79" s="74"/>
      <c r="G79" s="60"/>
      <c r="H79" s="56" t="str">
        <f>IFERROR(VLOOKUP(Tbl_ven_set[[#This Row],[Produto]],produtos,5,0),"")</f>
        <v/>
      </c>
      <c r="I79" s="57" t="str">
        <f>IFERROR(Tbl_ven_set[[#This Row],[preço unitário]]*Tbl_ven_set[[#This Row],[Qtd]],"")</f>
        <v/>
      </c>
      <c r="J79" s="76"/>
      <c r="K79" s="68"/>
      <c r="L79" s="68"/>
      <c r="M79" s="68"/>
    </row>
    <row r="80" spans="1:13" s="58" customFormat="1" x14ac:dyDescent="0.3">
      <c r="A80" s="74"/>
      <c r="B80" s="55"/>
      <c r="C80" s="56" t="str">
        <f>IFERROR(VLOOKUP(tbl_ent_set[[#This Row],[Produto]],produtos,3,0),"")</f>
        <v/>
      </c>
      <c r="D80" s="75" t="str">
        <f>IFERROR(tbl_ent_set[[#This Row],[preço unitário]]*tbl_ent_set[[#This Row],[Qtd]],"")</f>
        <v/>
      </c>
      <c r="E80" s="76"/>
      <c r="F80" s="74"/>
      <c r="G80" s="60"/>
      <c r="H80" s="56" t="str">
        <f>IFERROR(VLOOKUP(Tbl_ven_set[[#This Row],[Produto]],produtos,5,0),"")</f>
        <v/>
      </c>
      <c r="I80" s="57" t="str">
        <f>IFERROR(Tbl_ven_set[[#This Row],[preço unitário]]*Tbl_ven_set[[#This Row],[Qtd]],"")</f>
        <v/>
      </c>
      <c r="J80" s="76"/>
      <c r="K80" s="68"/>
      <c r="L80" s="68"/>
      <c r="M80" s="68"/>
    </row>
    <row r="81" spans="1:13" s="58" customFormat="1" x14ac:dyDescent="0.3">
      <c r="A81" s="74"/>
      <c r="B81" s="55"/>
      <c r="C81" s="56" t="str">
        <f>IFERROR(VLOOKUP(tbl_ent_set[[#This Row],[Produto]],produtos,3,0),"")</f>
        <v/>
      </c>
      <c r="D81" s="75" t="str">
        <f>IFERROR(tbl_ent_set[[#This Row],[preço unitário]]*tbl_ent_set[[#This Row],[Qtd]],"")</f>
        <v/>
      </c>
      <c r="E81" s="76"/>
      <c r="F81" s="74"/>
      <c r="G81" s="60"/>
      <c r="H81" s="56" t="str">
        <f>IFERROR(VLOOKUP(Tbl_ven_set[[#This Row],[Produto]],produtos,5,0),"")</f>
        <v/>
      </c>
      <c r="I81" s="57" t="str">
        <f>IFERROR(Tbl_ven_set[[#This Row],[preço unitário]]*Tbl_ven_set[[#This Row],[Qtd]],"")</f>
        <v/>
      </c>
      <c r="J81" s="76"/>
      <c r="K81" s="68"/>
      <c r="L81" s="68"/>
      <c r="M81" s="68"/>
    </row>
    <row r="82" spans="1:13" s="58" customFormat="1" x14ac:dyDescent="0.3">
      <c r="A82" s="74"/>
      <c r="B82" s="55"/>
      <c r="C82" s="56" t="str">
        <f>IFERROR(VLOOKUP(tbl_ent_set[[#This Row],[Produto]],produtos,3,0),"")</f>
        <v/>
      </c>
      <c r="D82" s="75" t="str">
        <f>IFERROR(tbl_ent_set[[#This Row],[preço unitário]]*tbl_ent_set[[#This Row],[Qtd]],"")</f>
        <v/>
      </c>
      <c r="E82" s="76"/>
      <c r="F82" s="74"/>
      <c r="G82" s="60"/>
      <c r="H82" s="56" t="str">
        <f>IFERROR(VLOOKUP(Tbl_ven_set[[#This Row],[Produto]],produtos,5,0),"")</f>
        <v/>
      </c>
      <c r="I82" s="57" t="str">
        <f>IFERROR(Tbl_ven_set[[#This Row],[preço unitário]]*Tbl_ven_set[[#This Row],[Qtd]],"")</f>
        <v/>
      </c>
      <c r="J82" s="76"/>
      <c r="K82" s="68"/>
      <c r="L82" s="68"/>
      <c r="M82" s="68"/>
    </row>
    <row r="83" spans="1:13" s="58" customFormat="1" x14ac:dyDescent="0.3">
      <c r="A83" s="74"/>
      <c r="B83" s="55"/>
      <c r="C83" s="56" t="str">
        <f>IFERROR(VLOOKUP(tbl_ent_set[[#This Row],[Produto]],produtos,3,0),"")</f>
        <v/>
      </c>
      <c r="D83" s="75" t="str">
        <f>IFERROR(tbl_ent_set[[#This Row],[preço unitário]]*tbl_ent_set[[#This Row],[Qtd]],"")</f>
        <v/>
      </c>
      <c r="E83" s="76"/>
      <c r="F83" s="74"/>
      <c r="G83" s="60"/>
      <c r="H83" s="56" t="str">
        <f>IFERROR(VLOOKUP(Tbl_ven_set[[#This Row],[Produto]],produtos,5,0),"")</f>
        <v/>
      </c>
      <c r="I83" s="57" t="str">
        <f>IFERROR(Tbl_ven_set[[#This Row],[preço unitário]]*Tbl_ven_set[[#This Row],[Qtd]],"")</f>
        <v/>
      </c>
      <c r="J83" s="76"/>
      <c r="K83" s="68"/>
      <c r="L83" s="68"/>
      <c r="M83" s="68"/>
    </row>
    <row r="84" spans="1:13" s="58" customFormat="1" x14ac:dyDescent="0.3">
      <c r="A84" s="74"/>
      <c r="B84" s="55"/>
      <c r="C84" s="56" t="str">
        <f>IFERROR(VLOOKUP(tbl_ent_set[[#This Row],[Produto]],produtos,3,0),"")</f>
        <v/>
      </c>
      <c r="D84" s="75" t="str">
        <f>IFERROR(tbl_ent_set[[#This Row],[preço unitário]]*tbl_ent_set[[#This Row],[Qtd]],"")</f>
        <v/>
      </c>
      <c r="E84" s="76"/>
      <c r="F84" s="74"/>
      <c r="G84" s="60"/>
      <c r="H84" s="56" t="str">
        <f>IFERROR(VLOOKUP(Tbl_ven_set[[#This Row],[Produto]],produtos,5,0),"")</f>
        <v/>
      </c>
      <c r="I84" s="57" t="str">
        <f>IFERROR(Tbl_ven_set[[#This Row],[preço unitário]]*Tbl_ven_set[[#This Row],[Qtd]],"")</f>
        <v/>
      </c>
      <c r="J84" s="76"/>
      <c r="K84" s="68"/>
      <c r="L84" s="68"/>
      <c r="M84" s="68"/>
    </row>
    <row r="85" spans="1:13" s="58" customFormat="1" x14ac:dyDescent="0.3">
      <c r="A85" s="74"/>
      <c r="B85" s="55"/>
      <c r="C85" s="56" t="str">
        <f>IFERROR(VLOOKUP(tbl_ent_set[[#This Row],[Produto]],produtos,3,0),"")</f>
        <v/>
      </c>
      <c r="D85" s="75" t="str">
        <f>IFERROR(tbl_ent_set[[#This Row],[preço unitário]]*tbl_ent_set[[#This Row],[Qtd]],"")</f>
        <v/>
      </c>
      <c r="E85" s="76"/>
      <c r="F85" s="74"/>
      <c r="G85" s="60"/>
      <c r="H85" s="56" t="str">
        <f>IFERROR(VLOOKUP(Tbl_ven_set[[#This Row],[Produto]],produtos,5,0),"")</f>
        <v/>
      </c>
      <c r="I85" s="57" t="str">
        <f>IFERROR(Tbl_ven_set[[#This Row],[preço unitário]]*Tbl_ven_set[[#This Row],[Qtd]],"")</f>
        <v/>
      </c>
      <c r="J85" s="76"/>
      <c r="K85" s="68"/>
      <c r="L85" s="68"/>
      <c r="M85" s="68"/>
    </row>
    <row r="86" spans="1:13" s="58" customFormat="1" x14ac:dyDescent="0.3">
      <c r="A86" s="74"/>
      <c r="B86" s="55"/>
      <c r="C86" s="56" t="str">
        <f>IFERROR(VLOOKUP(tbl_ent_set[[#This Row],[Produto]],produtos,3,0),"")</f>
        <v/>
      </c>
      <c r="D86" s="75" t="str">
        <f>IFERROR(tbl_ent_set[[#This Row],[preço unitário]]*tbl_ent_set[[#This Row],[Qtd]],"")</f>
        <v/>
      </c>
      <c r="E86" s="76"/>
      <c r="F86" s="74"/>
      <c r="G86" s="60"/>
      <c r="H86" s="56" t="str">
        <f>IFERROR(VLOOKUP(Tbl_ven_set[[#This Row],[Produto]],produtos,5,0),"")</f>
        <v/>
      </c>
      <c r="I86" s="57" t="str">
        <f>IFERROR(Tbl_ven_set[[#This Row],[preço unitário]]*Tbl_ven_set[[#This Row],[Qtd]],"")</f>
        <v/>
      </c>
      <c r="J86" s="76"/>
      <c r="K86" s="68"/>
      <c r="L86" s="68"/>
      <c r="M86" s="68"/>
    </row>
    <row r="87" spans="1:13" s="58" customFormat="1" x14ac:dyDescent="0.3">
      <c r="A87" s="74"/>
      <c r="B87" s="55"/>
      <c r="C87" s="56" t="str">
        <f>IFERROR(VLOOKUP(tbl_ent_set[[#This Row],[Produto]],produtos,3,0),"")</f>
        <v/>
      </c>
      <c r="D87" s="75" t="str">
        <f>IFERROR(tbl_ent_set[[#This Row],[preço unitário]]*tbl_ent_set[[#This Row],[Qtd]],"")</f>
        <v/>
      </c>
      <c r="E87" s="76"/>
      <c r="F87" s="74"/>
      <c r="G87" s="60"/>
      <c r="H87" s="56" t="str">
        <f>IFERROR(VLOOKUP(Tbl_ven_set[[#This Row],[Produto]],produtos,5,0),"")</f>
        <v/>
      </c>
      <c r="I87" s="57" t="str">
        <f>IFERROR(Tbl_ven_set[[#This Row],[preço unitário]]*Tbl_ven_set[[#This Row],[Qtd]],"")</f>
        <v/>
      </c>
      <c r="J87" s="76"/>
      <c r="K87" s="68"/>
      <c r="L87" s="68"/>
      <c r="M87" s="68"/>
    </row>
    <row r="88" spans="1:13" s="58" customFormat="1" x14ac:dyDescent="0.3">
      <c r="A88" s="74"/>
      <c r="B88" s="55"/>
      <c r="C88" s="56" t="str">
        <f>IFERROR(VLOOKUP(tbl_ent_set[[#This Row],[Produto]],produtos,3,0),"")</f>
        <v/>
      </c>
      <c r="D88" s="75" t="str">
        <f>IFERROR(tbl_ent_set[[#This Row],[preço unitário]]*tbl_ent_set[[#This Row],[Qtd]],"")</f>
        <v/>
      </c>
      <c r="E88" s="76"/>
      <c r="F88" s="74"/>
      <c r="G88" s="60"/>
      <c r="H88" s="56" t="str">
        <f>IFERROR(VLOOKUP(Tbl_ven_set[[#This Row],[Produto]],produtos,5,0),"")</f>
        <v/>
      </c>
      <c r="I88" s="57" t="str">
        <f>IFERROR(Tbl_ven_set[[#This Row],[preço unitário]]*Tbl_ven_set[[#This Row],[Qtd]],"")</f>
        <v/>
      </c>
      <c r="J88" s="76"/>
      <c r="K88" s="68"/>
      <c r="L88" s="68"/>
      <c r="M88" s="68"/>
    </row>
    <row r="89" spans="1:13" s="58" customFormat="1" x14ac:dyDescent="0.3">
      <c r="A89" s="74"/>
      <c r="B89" s="55"/>
      <c r="C89" s="56" t="str">
        <f>IFERROR(VLOOKUP(tbl_ent_set[[#This Row],[Produto]],produtos,3,0),"")</f>
        <v/>
      </c>
      <c r="D89" s="75" t="str">
        <f>IFERROR(tbl_ent_set[[#This Row],[preço unitário]]*tbl_ent_set[[#This Row],[Qtd]],"")</f>
        <v/>
      </c>
      <c r="E89" s="76"/>
      <c r="F89" s="74"/>
      <c r="G89" s="60"/>
      <c r="H89" s="56" t="str">
        <f>IFERROR(VLOOKUP(Tbl_ven_set[[#This Row],[Produto]],produtos,5,0),"")</f>
        <v/>
      </c>
      <c r="I89" s="57" t="str">
        <f>IFERROR(Tbl_ven_set[[#This Row],[preço unitário]]*Tbl_ven_set[[#This Row],[Qtd]],"")</f>
        <v/>
      </c>
      <c r="J89" s="76"/>
      <c r="K89" s="68"/>
      <c r="L89" s="68"/>
      <c r="M89" s="68"/>
    </row>
    <row r="90" spans="1:13" s="58" customFormat="1" x14ac:dyDescent="0.3">
      <c r="A90" s="74"/>
      <c r="B90" s="55"/>
      <c r="C90" s="56" t="str">
        <f>IFERROR(VLOOKUP(tbl_ent_set[[#This Row],[Produto]],produtos,3,0),"")</f>
        <v/>
      </c>
      <c r="D90" s="75" t="str">
        <f>IFERROR(tbl_ent_set[[#This Row],[preço unitário]]*tbl_ent_set[[#This Row],[Qtd]],"")</f>
        <v/>
      </c>
      <c r="E90" s="76"/>
      <c r="F90" s="74"/>
      <c r="G90" s="60"/>
      <c r="H90" s="56" t="str">
        <f>IFERROR(VLOOKUP(Tbl_ven_set[[#This Row],[Produto]],produtos,5,0),"")</f>
        <v/>
      </c>
      <c r="I90" s="57" t="str">
        <f>IFERROR(Tbl_ven_set[[#This Row],[preço unitário]]*Tbl_ven_set[[#This Row],[Qtd]],"")</f>
        <v/>
      </c>
      <c r="J90" s="76"/>
      <c r="K90" s="68"/>
      <c r="L90" s="68"/>
      <c r="M90" s="68"/>
    </row>
    <row r="91" spans="1:13" s="58" customFormat="1" x14ac:dyDescent="0.3">
      <c r="A91" s="74"/>
      <c r="B91" s="55"/>
      <c r="C91" s="56" t="str">
        <f>IFERROR(VLOOKUP(tbl_ent_set[[#This Row],[Produto]],produtos,3,0),"")</f>
        <v/>
      </c>
      <c r="D91" s="75" t="str">
        <f>IFERROR(tbl_ent_set[[#This Row],[preço unitário]]*tbl_ent_set[[#This Row],[Qtd]],"")</f>
        <v/>
      </c>
      <c r="E91" s="76"/>
      <c r="F91" s="74"/>
      <c r="G91" s="60"/>
      <c r="H91" s="56" t="str">
        <f>IFERROR(VLOOKUP(Tbl_ven_set[[#This Row],[Produto]],produtos,5,0),"")</f>
        <v/>
      </c>
      <c r="I91" s="57" t="str">
        <f>IFERROR(Tbl_ven_set[[#This Row],[preço unitário]]*Tbl_ven_set[[#This Row],[Qtd]],"")</f>
        <v/>
      </c>
      <c r="J91" s="76"/>
      <c r="K91" s="68"/>
      <c r="L91" s="68"/>
      <c r="M91" s="68"/>
    </row>
    <row r="92" spans="1:13" s="58" customFormat="1" x14ac:dyDescent="0.3">
      <c r="A92" s="74"/>
      <c r="B92" s="55"/>
      <c r="C92" s="56" t="str">
        <f>IFERROR(VLOOKUP(tbl_ent_set[[#This Row],[Produto]],produtos,3,0),"")</f>
        <v/>
      </c>
      <c r="D92" s="75" t="str">
        <f>IFERROR(tbl_ent_set[[#This Row],[preço unitário]]*tbl_ent_set[[#This Row],[Qtd]],"")</f>
        <v/>
      </c>
      <c r="E92" s="76"/>
      <c r="F92" s="74"/>
      <c r="G92" s="60"/>
      <c r="H92" s="56" t="str">
        <f>IFERROR(VLOOKUP(Tbl_ven_set[[#This Row],[Produto]],produtos,5,0),"")</f>
        <v/>
      </c>
      <c r="I92" s="57" t="str">
        <f>IFERROR(Tbl_ven_set[[#This Row],[preço unitário]]*Tbl_ven_set[[#This Row],[Qtd]],"")</f>
        <v/>
      </c>
      <c r="J92" s="76"/>
      <c r="K92" s="68"/>
      <c r="L92" s="68"/>
      <c r="M92" s="68"/>
    </row>
    <row r="93" spans="1:13" s="58" customFormat="1" x14ac:dyDescent="0.3">
      <c r="A93" s="74"/>
      <c r="B93" s="55"/>
      <c r="C93" s="56" t="str">
        <f>IFERROR(VLOOKUP(tbl_ent_set[[#This Row],[Produto]],produtos,3,0),"")</f>
        <v/>
      </c>
      <c r="D93" s="75" t="str">
        <f>IFERROR(tbl_ent_set[[#This Row],[preço unitário]]*tbl_ent_set[[#This Row],[Qtd]],"")</f>
        <v/>
      </c>
      <c r="E93" s="76"/>
      <c r="F93" s="74"/>
      <c r="G93" s="60"/>
      <c r="H93" s="56" t="str">
        <f>IFERROR(VLOOKUP(Tbl_ven_set[[#This Row],[Produto]],produtos,5,0),"")</f>
        <v/>
      </c>
      <c r="I93" s="57" t="str">
        <f>IFERROR(Tbl_ven_set[[#This Row],[preço unitário]]*Tbl_ven_set[[#This Row],[Qtd]],"")</f>
        <v/>
      </c>
      <c r="J93" s="76"/>
      <c r="K93" s="68"/>
      <c r="L93" s="68"/>
      <c r="M93" s="68"/>
    </row>
    <row r="94" spans="1:13" s="58" customFormat="1" x14ac:dyDescent="0.3">
      <c r="A94" s="74"/>
      <c r="B94" s="55"/>
      <c r="C94" s="56" t="str">
        <f>IFERROR(VLOOKUP(tbl_ent_set[[#This Row],[Produto]],produtos,3,0),"")</f>
        <v/>
      </c>
      <c r="D94" s="75" t="str">
        <f>IFERROR(tbl_ent_set[[#This Row],[preço unitário]]*tbl_ent_set[[#This Row],[Qtd]],"")</f>
        <v/>
      </c>
      <c r="E94" s="76"/>
      <c r="F94" s="74"/>
      <c r="G94" s="60"/>
      <c r="H94" s="56" t="str">
        <f>IFERROR(VLOOKUP(Tbl_ven_set[[#This Row],[Produto]],produtos,5,0),"")</f>
        <v/>
      </c>
      <c r="I94" s="57" t="str">
        <f>IFERROR(Tbl_ven_set[[#This Row],[preço unitário]]*Tbl_ven_set[[#This Row],[Qtd]],"")</f>
        <v/>
      </c>
      <c r="J94" s="76"/>
      <c r="K94" s="68"/>
      <c r="L94" s="68"/>
      <c r="M94" s="68"/>
    </row>
    <row r="95" spans="1:13" s="58" customFormat="1" x14ac:dyDescent="0.3">
      <c r="A95" s="74"/>
      <c r="B95" s="55"/>
      <c r="C95" s="56" t="str">
        <f>IFERROR(VLOOKUP(tbl_ent_set[[#This Row],[Produto]],produtos,3,0),"")</f>
        <v/>
      </c>
      <c r="D95" s="75" t="str">
        <f>IFERROR(tbl_ent_set[[#This Row],[preço unitário]]*tbl_ent_set[[#This Row],[Qtd]],"")</f>
        <v/>
      </c>
      <c r="E95" s="76"/>
      <c r="F95" s="74"/>
      <c r="G95" s="60"/>
      <c r="H95" s="56" t="str">
        <f>IFERROR(VLOOKUP(Tbl_ven_set[[#This Row],[Produto]],produtos,5,0),"")</f>
        <v/>
      </c>
      <c r="I95" s="57" t="str">
        <f>IFERROR(Tbl_ven_set[[#This Row],[preço unitário]]*Tbl_ven_set[[#This Row],[Qtd]],"")</f>
        <v/>
      </c>
      <c r="J95" s="76"/>
      <c r="K95" s="68"/>
      <c r="L95" s="68"/>
      <c r="M95" s="68"/>
    </row>
    <row r="96" spans="1:13" s="58" customFormat="1" x14ac:dyDescent="0.3">
      <c r="A96" s="74"/>
      <c r="B96" s="55"/>
      <c r="C96" s="56" t="str">
        <f>IFERROR(VLOOKUP(tbl_ent_set[[#This Row],[Produto]],produtos,3,0),"")</f>
        <v/>
      </c>
      <c r="D96" s="75" t="str">
        <f>IFERROR(tbl_ent_set[[#This Row],[preço unitário]]*tbl_ent_set[[#This Row],[Qtd]],"")</f>
        <v/>
      </c>
      <c r="E96" s="76"/>
      <c r="F96" s="74"/>
      <c r="G96" s="60"/>
      <c r="H96" s="56" t="str">
        <f>IFERROR(VLOOKUP(Tbl_ven_set[[#This Row],[Produto]],produtos,5,0),"")</f>
        <v/>
      </c>
      <c r="I96" s="57" t="str">
        <f>IFERROR(Tbl_ven_set[[#This Row],[preço unitário]]*Tbl_ven_set[[#This Row],[Qtd]],"")</f>
        <v/>
      </c>
      <c r="J96" s="76"/>
      <c r="K96" s="68"/>
      <c r="L96" s="68"/>
      <c r="M96" s="68"/>
    </row>
    <row r="97" spans="1:13" s="58" customFormat="1" x14ac:dyDescent="0.3">
      <c r="A97" s="74"/>
      <c r="B97" s="55"/>
      <c r="C97" s="56" t="str">
        <f>IFERROR(VLOOKUP(tbl_ent_set[[#This Row],[Produto]],produtos,3,0),"")</f>
        <v/>
      </c>
      <c r="D97" s="75" t="str">
        <f>IFERROR(tbl_ent_set[[#This Row],[preço unitário]]*tbl_ent_set[[#This Row],[Qtd]],"")</f>
        <v/>
      </c>
      <c r="E97" s="76"/>
      <c r="F97" s="74"/>
      <c r="G97" s="60"/>
      <c r="H97" s="56" t="str">
        <f>IFERROR(VLOOKUP(Tbl_ven_set[[#This Row],[Produto]],produtos,5,0),"")</f>
        <v/>
      </c>
      <c r="I97" s="57" t="str">
        <f>IFERROR(Tbl_ven_set[[#This Row],[preço unitário]]*Tbl_ven_set[[#This Row],[Qtd]],"")</f>
        <v/>
      </c>
      <c r="J97" s="76"/>
      <c r="K97" s="68"/>
      <c r="L97" s="68"/>
      <c r="M97" s="68"/>
    </row>
    <row r="98" spans="1:13" s="58" customFormat="1" x14ac:dyDescent="0.3">
      <c r="A98" s="74"/>
      <c r="B98" s="55"/>
      <c r="C98" s="56" t="str">
        <f>IFERROR(VLOOKUP(tbl_ent_set[[#This Row],[Produto]],produtos,3,0),"")</f>
        <v/>
      </c>
      <c r="D98" s="75" t="str">
        <f>IFERROR(tbl_ent_set[[#This Row],[preço unitário]]*tbl_ent_set[[#This Row],[Qtd]],"")</f>
        <v/>
      </c>
      <c r="E98" s="76"/>
      <c r="F98" s="74"/>
      <c r="G98" s="60"/>
      <c r="H98" s="56" t="str">
        <f>IFERROR(VLOOKUP(Tbl_ven_set[[#This Row],[Produto]],produtos,5,0),"")</f>
        <v/>
      </c>
      <c r="I98" s="57" t="str">
        <f>IFERROR(Tbl_ven_set[[#This Row],[preço unitário]]*Tbl_ven_set[[#This Row],[Qtd]],"")</f>
        <v/>
      </c>
      <c r="J98" s="76"/>
      <c r="K98" s="68"/>
      <c r="L98" s="68"/>
      <c r="M98" s="68"/>
    </row>
    <row r="99" spans="1:13" s="58" customFormat="1" x14ac:dyDescent="0.3">
      <c r="A99" s="74"/>
      <c r="B99" s="55"/>
      <c r="C99" s="56" t="str">
        <f>IFERROR(VLOOKUP(tbl_ent_set[[#This Row],[Produto]],produtos,3,0),"")</f>
        <v/>
      </c>
      <c r="D99" s="75" t="str">
        <f>IFERROR(tbl_ent_set[[#This Row],[preço unitário]]*tbl_ent_set[[#This Row],[Qtd]],"")</f>
        <v/>
      </c>
      <c r="E99" s="76"/>
      <c r="F99" s="74"/>
      <c r="G99" s="60"/>
      <c r="H99" s="56" t="str">
        <f>IFERROR(VLOOKUP(Tbl_ven_set[[#This Row],[Produto]],produtos,5,0),"")</f>
        <v/>
      </c>
      <c r="I99" s="57" t="str">
        <f>IFERROR(Tbl_ven_set[[#This Row],[preço unitário]]*Tbl_ven_set[[#This Row],[Qtd]],"")</f>
        <v/>
      </c>
      <c r="J99" s="76"/>
      <c r="K99" s="68"/>
      <c r="L99" s="68"/>
      <c r="M99" s="68"/>
    </row>
    <row r="100" spans="1:13" s="58" customFormat="1" x14ac:dyDescent="0.3">
      <c r="A100" s="74"/>
      <c r="B100" s="55"/>
      <c r="C100" s="56" t="str">
        <f>IFERROR(VLOOKUP(tbl_ent_set[[#This Row],[Produto]],produtos,3,0),"")</f>
        <v/>
      </c>
      <c r="D100" s="75" t="str">
        <f>IFERROR(tbl_ent_set[[#This Row],[preço unitário]]*tbl_ent_set[[#This Row],[Qtd]],"")</f>
        <v/>
      </c>
      <c r="E100" s="76"/>
      <c r="F100" s="74"/>
      <c r="G100" s="60"/>
      <c r="H100" s="56" t="str">
        <f>IFERROR(VLOOKUP(Tbl_ven_set[[#This Row],[Produto]],produtos,5,0),"")</f>
        <v/>
      </c>
      <c r="I100" s="57" t="str">
        <f>IFERROR(Tbl_ven_set[[#This Row],[preço unitário]]*Tbl_ven_set[[#This Row],[Qtd]],"")</f>
        <v/>
      </c>
      <c r="J100" s="76"/>
      <c r="K100" s="68"/>
      <c r="L100" s="68"/>
      <c r="M100" s="68"/>
    </row>
    <row r="101" spans="1:13" s="58" customFormat="1" x14ac:dyDescent="0.3">
      <c r="A101" s="74"/>
      <c r="B101" s="55"/>
      <c r="C101" s="56" t="str">
        <f>IFERROR(VLOOKUP(tbl_ent_set[[#This Row],[Produto]],produtos,3,0),"")</f>
        <v/>
      </c>
      <c r="D101" s="75" t="str">
        <f>IFERROR(tbl_ent_set[[#This Row],[preço unitário]]*tbl_ent_set[[#This Row],[Qtd]],"")</f>
        <v/>
      </c>
      <c r="E101" s="76"/>
      <c r="F101" s="74"/>
      <c r="G101" s="60"/>
      <c r="H101" s="56" t="str">
        <f>IFERROR(VLOOKUP(Tbl_ven_set[[#This Row],[Produto]],produtos,5,0),"")</f>
        <v/>
      </c>
      <c r="I101" s="57" t="str">
        <f>IFERROR(Tbl_ven_set[[#This Row],[preço unitário]]*Tbl_ven_set[[#This Row],[Qtd]],"")</f>
        <v/>
      </c>
      <c r="J101" s="76"/>
      <c r="K101" s="68"/>
      <c r="L101" s="68"/>
      <c r="M101" s="68"/>
    </row>
    <row r="102" spans="1:13" s="58" customFormat="1" x14ac:dyDescent="0.3">
      <c r="A102" s="74"/>
      <c r="B102" s="55"/>
      <c r="C102" s="56" t="str">
        <f>IFERROR(VLOOKUP(tbl_ent_set[[#This Row],[Produto]],produtos,3,0),"")</f>
        <v/>
      </c>
      <c r="D102" s="75" t="str">
        <f>IFERROR(tbl_ent_set[[#This Row],[preço unitário]]*tbl_ent_set[[#This Row],[Qtd]],"")</f>
        <v/>
      </c>
      <c r="E102" s="76"/>
      <c r="F102" s="74"/>
      <c r="G102" s="60"/>
      <c r="H102" s="56" t="str">
        <f>IFERROR(VLOOKUP(Tbl_ven_set[[#This Row],[Produto]],produtos,5,0),"")</f>
        <v/>
      </c>
      <c r="I102" s="57" t="str">
        <f>IFERROR(Tbl_ven_set[[#This Row],[preço unitário]]*Tbl_ven_set[[#This Row],[Qtd]],"")</f>
        <v/>
      </c>
      <c r="J102" s="76"/>
      <c r="K102" s="68"/>
      <c r="L102" s="68"/>
      <c r="M102" s="68"/>
    </row>
    <row r="103" spans="1:13" s="58" customFormat="1" x14ac:dyDescent="0.3">
      <c r="A103" s="74"/>
      <c r="B103" s="55"/>
      <c r="C103" s="56" t="str">
        <f>IFERROR(VLOOKUP(tbl_ent_set[[#This Row],[Produto]],produtos,3,0),"")</f>
        <v/>
      </c>
      <c r="D103" s="75" t="str">
        <f>IFERROR(tbl_ent_set[[#This Row],[preço unitário]]*tbl_ent_set[[#This Row],[Qtd]],"")</f>
        <v/>
      </c>
      <c r="E103" s="76"/>
      <c r="F103" s="74"/>
      <c r="G103" s="60"/>
      <c r="H103" s="56" t="str">
        <f>IFERROR(VLOOKUP(Tbl_ven_set[[#This Row],[Produto]],produtos,5,0),"")</f>
        <v/>
      </c>
      <c r="I103" s="57" t="str">
        <f>IFERROR(Tbl_ven_set[[#This Row],[preço unitário]]*Tbl_ven_set[[#This Row],[Qtd]],"")</f>
        <v/>
      </c>
      <c r="J103" s="76"/>
      <c r="K103" s="68"/>
      <c r="L103" s="68"/>
      <c r="M103" s="68"/>
    </row>
    <row r="104" spans="1:13" s="58" customFormat="1" x14ac:dyDescent="0.3">
      <c r="A104" s="74"/>
      <c r="B104" s="55"/>
      <c r="C104" s="56" t="str">
        <f>IFERROR(VLOOKUP(tbl_ent_set[[#This Row],[Produto]],produtos,3,0),"")</f>
        <v/>
      </c>
      <c r="D104" s="75" t="str">
        <f>IFERROR(tbl_ent_set[[#This Row],[preço unitário]]*tbl_ent_set[[#This Row],[Qtd]],"")</f>
        <v/>
      </c>
      <c r="E104" s="76"/>
      <c r="F104" s="74"/>
      <c r="G104" s="60"/>
      <c r="H104" s="56" t="str">
        <f>IFERROR(VLOOKUP(Tbl_ven_set[[#This Row],[Produto]],produtos,5,0),"")</f>
        <v/>
      </c>
      <c r="I104" s="57" t="str">
        <f>IFERROR(Tbl_ven_set[[#This Row],[preço unitário]]*Tbl_ven_set[[#This Row],[Qtd]],"")</f>
        <v/>
      </c>
      <c r="J104" s="76"/>
      <c r="K104" s="68"/>
      <c r="L104" s="68"/>
      <c r="M104" s="68"/>
    </row>
    <row r="105" spans="1:13" s="58" customFormat="1" x14ac:dyDescent="0.3">
      <c r="A105" s="74"/>
      <c r="B105" s="55"/>
      <c r="C105" s="56" t="str">
        <f>IFERROR(VLOOKUP(tbl_ent_set[[#This Row],[Produto]],produtos,3,0),"")</f>
        <v/>
      </c>
      <c r="D105" s="75" t="str">
        <f>IFERROR(tbl_ent_set[[#This Row],[preço unitário]]*tbl_ent_set[[#This Row],[Qtd]],"")</f>
        <v/>
      </c>
      <c r="E105" s="76"/>
      <c r="F105" s="74"/>
      <c r="G105" s="60"/>
      <c r="H105" s="56" t="str">
        <f>IFERROR(VLOOKUP(Tbl_ven_set[[#This Row],[Produto]],produtos,5,0),"")</f>
        <v/>
      </c>
      <c r="I105" s="57" t="str">
        <f>IFERROR(Tbl_ven_set[[#This Row],[preço unitário]]*Tbl_ven_set[[#This Row],[Qtd]],"")</f>
        <v/>
      </c>
      <c r="J105" s="76"/>
      <c r="K105" s="68"/>
      <c r="L105" s="68"/>
      <c r="M105" s="68"/>
    </row>
    <row r="106" spans="1:13" s="58" customFormat="1" x14ac:dyDescent="0.3">
      <c r="A106" s="74"/>
      <c r="B106" s="55"/>
      <c r="C106" s="56" t="str">
        <f>IFERROR(VLOOKUP(tbl_ent_set[[#This Row],[Produto]],produtos,3,0),"")</f>
        <v/>
      </c>
      <c r="D106" s="75" t="str">
        <f>IFERROR(tbl_ent_set[[#This Row],[preço unitário]]*tbl_ent_set[[#This Row],[Qtd]],"")</f>
        <v/>
      </c>
      <c r="E106" s="76"/>
      <c r="F106" s="74"/>
      <c r="G106" s="60"/>
      <c r="H106" s="56" t="str">
        <f>IFERROR(VLOOKUP(Tbl_ven_set[[#This Row],[Produto]],produtos,5,0),"")</f>
        <v/>
      </c>
      <c r="I106" s="57" t="str">
        <f>IFERROR(Tbl_ven_set[[#This Row],[preço unitário]]*Tbl_ven_set[[#This Row],[Qtd]],"")</f>
        <v/>
      </c>
      <c r="J106" s="76"/>
      <c r="K106" s="68"/>
      <c r="L106" s="68"/>
      <c r="M106" s="68"/>
    </row>
    <row r="107" spans="1:13" s="58" customFormat="1" x14ac:dyDescent="0.3">
      <c r="A107" s="74"/>
      <c r="B107" s="55"/>
      <c r="C107" s="56" t="str">
        <f>IFERROR(VLOOKUP(tbl_ent_set[[#This Row],[Produto]],produtos,3,0),"")</f>
        <v/>
      </c>
      <c r="D107" s="75" t="str">
        <f>IFERROR(tbl_ent_set[[#This Row],[preço unitário]]*tbl_ent_set[[#This Row],[Qtd]],"")</f>
        <v/>
      </c>
      <c r="E107" s="76"/>
      <c r="F107" s="74"/>
      <c r="G107" s="60"/>
      <c r="H107" s="56" t="str">
        <f>IFERROR(VLOOKUP(Tbl_ven_set[[#This Row],[Produto]],produtos,5,0),"")</f>
        <v/>
      </c>
      <c r="I107" s="57" t="str">
        <f>IFERROR(Tbl_ven_set[[#This Row],[preço unitário]]*Tbl_ven_set[[#This Row],[Qtd]],"")</f>
        <v/>
      </c>
      <c r="J107" s="76"/>
      <c r="K107" s="68"/>
      <c r="L107" s="68"/>
      <c r="M107" s="68"/>
    </row>
    <row r="108" spans="1:13" s="58" customFormat="1" x14ac:dyDescent="0.3">
      <c r="A108" s="74"/>
      <c r="B108" s="55"/>
      <c r="C108" s="56" t="str">
        <f>IFERROR(VLOOKUP(tbl_ent_set[[#This Row],[Produto]],produtos,3,0),"")</f>
        <v/>
      </c>
      <c r="D108" s="75" t="str">
        <f>IFERROR(tbl_ent_set[[#This Row],[preço unitário]]*tbl_ent_set[[#This Row],[Qtd]],"")</f>
        <v/>
      </c>
      <c r="E108" s="76"/>
      <c r="F108" s="74"/>
      <c r="G108" s="60"/>
      <c r="H108" s="56" t="str">
        <f>IFERROR(VLOOKUP(Tbl_ven_set[[#This Row],[Produto]],produtos,5,0),"")</f>
        <v/>
      </c>
      <c r="I108" s="57" t="str">
        <f>IFERROR(Tbl_ven_set[[#This Row],[preço unitário]]*Tbl_ven_set[[#This Row],[Qtd]],"")</f>
        <v/>
      </c>
      <c r="J108" s="76"/>
      <c r="K108" s="68"/>
      <c r="L108" s="68"/>
      <c r="M108" s="68"/>
    </row>
    <row r="109" spans="1:13" s="58" customFormat="1" x14ac:dyDescent="0.3">
      <c r="A109" s="74"/>
      <c r="B109" s="55"/>
      <c r="C109" s="56" t="str">
        <f>IFERROR(VLOOKUP(tbl_ent_set[[#This Row],[Produto]],produtos,3,0),"")</f>
        <v/>
      </c>
      <c r="D109" s="75" t="str">
        <f>IFERROR(tbl_ent_set[[#This Row],[preço unitário]]*tbl_ent_set[[#This Row],[Qtd]],"")</f>
        <v/>
      </c>
      <c r="E109" s="76"/>
      <c r="F109" s="74"/>
      <c r="G109" s="60"/>
      <c r="H109" s="56" t="str">
        <f>IFERROR(VLOOKUP(Tbl_ven_set[[#This Row],[Produto]],produtos,5,0),"")</f>
        <v/>
      </c>
      <c r="I109" s="57" t="str">
        <f>IFERROR(Tbl_ven_set[[#This Row],[preço unitário]]*Tbl_ven_set[[#This Row],[Qtd]],"")</f>
        <v/>
      </c>
      <c r="J109" s="76"/>
      <c r="K109" s="68"/>
      <c r="L109" s="68"/>
      <c r="M109" s="68"/>
    </row>
    <row r="110" spans="1:13" s="58" customFormat="1" x14ac:dyDescent="0.3">
      <c r="A110" s="74"/>
      <c r="B110" s="55"/>
      <c r="C110" s="56" t="str">
        <f>IFERROR(VLOOKUP(tbl_ent_set[[#This Row],[Produto]],produtos,3,0),"")</f>
        <v/>
      </c>
      <c r="D110" s="75" t="str">
        <f>IFERROR(tbl_ent_set[[#This Row],[preço unitário]]*tbl_ent_set[[#This Row],[Qtd]],"")</f>
        <v/>
      </c>
      <c r="E110" s="76"/>
      <c r="F110" s="74"/>
      <c r="G110" s="60"/>
      <c r="H110" s="56" t="str">
        <f>IFERROR(VLOOKUP(Tbl_ven_set[[#This Row],[Produto]],produtos,5,0),"")</f>
        <v/>
      </c>
      <c r="I110" s="57" t="str">
        <f>IFERROR(Tbl_ven_set[[#This Row],[preço unitário]]*Tbl_ven_set[[#This Row],[Qtd]],"")</f>
        <v/>
      </c>
      <c r="J110" s="76"/>
      <c r="K110" s="68"/>
      <c r="L110" s="68"/>
      <c r="M110" s="68"/>
    </row>
    <row r="111" spans="1:13" s="58" customFormat="1" x14ac:dyDescent="0.3">
      <c r="A111" s="74"/>
      <c r="B111" s="55"/>
      <c r="C111" s="56" t="str">
        <f>IFERROR(VLOOKUP(tbl_ent_set[[#This Row],[Produto]],produtos,3,0),"")</f>
        <v/>
      </c>
      <c r="D111" s="75" t="str">
        <f>IFERROR(tbl_ent_set[[#This Row],[preço unitário]]*tbl_ent_set[[#This Row],[Qtd]],"")</f>
        <v/>
      </c>
      <c r="E111" s="76"/>
      <c r="F111" s="74"/>
      <c r="G111" s="60"/>
      <c r="H111" s="56" t="str">
        <f>IFERROR(VLOOKUP(Tbl_ven_set[[#This Row],[Produto]],produtos,5,0),"")</f>
        <v/>
      </c>
      <c r="I111" s="57" t="str">
        <f>IFERROR(Tbl_ven_set[[#This Row],[preço unitário]]*Tbl_ven_set[[#This Row],[Qtd]],"")</f>
        <v/>
      </c>
      <c r="J111" s="76"/>
      <c r="K111" s="68"/>
      <c r="L111" s="68"/>
      <c r="M111" s="68"/>
    </row>
    <row r="112" spans="1:13" s="58" customFormat="1" x14ac:dyDescent="0.3">
      <c r="A112" s="74"/>
      <c r="B112" s="55"/>
      <c r="C112" s="56" t="str">
        <f>IFERROR(VLOOKUP(tbl_ent_set[[#This Row],[Produto]],produtos,3,0),"")</f>
        <v/>
      </c>
      <c r="D112" s="75" t="str">
        <f>IFERROR(tbl_ent_set[[#This Row],[preço unitário]]*tbl_ent_set[[#This Row],[Qtd]],"")</f>
        <v/>
      </c>
      <c r="E112" s="76"/>
      <c r="F112" s="74"/>
      <c r="G112" s="60"/>
      <c r="H112" s="56" t="str">
        <f>IFERROR(VLOOKUP(Tbl_ven_set[[#This Row],[Produto]],produtos,5,0),"")</f>
        <v/>
      </c>
      <c r="I112" s="57" t="str">
        <f>IFERROR(Tbl_ven_set[[#This Row],[preço unitário]]*Tbl_ven_set[[#This Row],[Qtd]],"")</f>
        <v/>
      </c>
      <c r="J112" s="76"/>
      <c r="K112" s="68"/>
      <c r="L112" s="68"/>
      <c r="M112" s="68"/>
    </row>
    <row r="113" spans="1:13" s="58" customFormat="1" x14ac:dyDescent="0.3">
      <c r="A113" s="74"/>
      <c r="B113" s="55"/>
      <c r="C113" s="56" t="str">
        <f>IFERROR(VLOOKUP(tbl_ent_set[[#This Row],[Produto]],produtos,3,0),"")</f>
        <v/>
      </c>
      <c r="D113" s="75" t="str">
        <f>IFERROR(tbl_ent_set[[#This Row],[preço unitário]]*tbl_ent_set[[#This Row],[Qtd]],"")</f>
        <v/>
      </c>
      <c r="E113" s="76"/>
      <c r="F113" s="74"/>
      <c r="G113" s="60"/>
      <c r="H113" s="56" t="str">
        <f>IFERROR(VLOOKUP(Tbl_ven_set[[#This Row],[Produto]],produtos,5,0),"")</f>
        <v/>
      </c>
      <c r="I113" s="57" t="str">
        <f>IFERROR(Tbl_ven_set[[#This Row],[preço unitário]]*Tbl_ven_set[[#This Row],[Qtd]],"")</f>
        <v/>
      </c>
      <c r="J113" s="76"/>
      <c r="K113" s="68"/>
      <c r="L113" s="68"/>
      <c r="M113" s="68"/>
    </row>
    <row r="114" spans="1:13" s="58" customFormat="1" x14ac:dyDescent="0.3">
      <c r="A114" s="74"/>
      <c r="B114" s="55"/>
      <c r="C114" s="56" t="str">
        <f>IFERROR(VLOOKUP(tbl_ent_set[[#This Row],[Produto]],produtos,3,0),"")</f>
        <v/>
      </c>
      <c r="D114" s="75" t="str">
        <f>IFERROR(tbl_ent_set[[#This Row],[preço unitário]]*tbl_ent_set[[#This Row],[Qtd]],"")</f>
        <v/>
      </c>
      <c r="E114" s="76"/>
      <c r="F114" s="74"/>
      <c r="G114" s="60"/>
      <c r="H114" s="56" t="str">
        <f>IFERROR(VLOOKUP(Tbl_ven_set[[#This Row],[Produto]],produtos,5,0),"")</f>
        <v/>
      </c>
      <c r="I114" s="57" t="str">
        <f>IFERROR(Tbl_ven_set[[#This Row],[preço unitário]]*Tbl_ven_set[[#This Row],[Qtd]],"")</f>
        <v/>
      </c>
      <c r="J114" s="76"/>
      <c r="K114" s="68"/>
      <c r="L114" s="68"/>
      <c r="M114" s="68"/>
    </row>
    <row r="115" spans="1:13" s="58" customFormat="1" x14ac:dyDescent="0.3">
      <c r="A115" s="74"/>
      <c r="B115" s="55"/>
      <c r="C115" s="56" t="str">
        <f>IFERROR(VLOOKUP(tbl_ent_set[[#This Row],[Produto]],produtos,3,0),"")</f>
        <v/>
      </c>
      <c r="D115" s="75" t="str">
        <f>IFERROR(tbl_ent_set[[#This Row],[preço unitário]]*tbl_ent_set[[#This Row],[Qtd]],"")</f>
        <v/>
      </c>
      <c r="E115" s="76"/>
      <c r="F115" s="74"/>
      <c r="G115" s="60"/>
      <c r="H115" s="56" t="str">
        <f>IFERROR(VLOOKUP(Tbl_ven_set[[#This Row],[Produto]],produtos,5,0),"")</f>
        <v/>
      </c>
      <c r="I115" s="57" t="str">
        <f>IFERROR(Tbl_ven_set[[#This Row],[preço unitário]]*Tbl_ven_set[[#This Row],[Qtd]],"")</f>
        <v/>
      </c>
      <c r="J115" s="76"/>
      <c r="K115" s="68"/>
      <c r="L115" s="68"/>
      <c r="M115" s="68"/>
    </row>
    <row r="116" spans="1:13" s="58" customFormat="1" x14ac:dyDescent="0.3">
      <c r="A116" s="74"/>
      <c r="B116" s="55"/>
      <c r="C116" s="56" t="str">
        <f>IFERROR(VLOOKUP(tbl_ent_set[[#This Row],[Produto]],produtos,3,0),"")</f>
        <v/>
      </c>
      <c r="D116" s="75" t="str">
        <f>IFERROR(tbl_ent_set[[#This Row],[preço unitário]]*tbl_ent_set[[#This Row],[Qtd]],"")</f>
        <v/>
      </c>
      <c r="E116" s="76"/>
      <c r="F116" s="74"/>
      <c r="G116" s="60"/>
      <c r="H116" s="56" t="str">
        <f>IFERROR(VLOOKUP(Tbl_ven_set[[#This Row],[Produto]],produtos,5,0),"")</f>
        <v/>
      </c>
      <c r="I116" s="57" t="str">
        <f>IFERROR(Tbl_ven_set[[#This Row],[preço unitário]]*Tbl_ven_set[[#This Row],[Qtd]],"")</f>
        <v/>
      </c>
      <c r="J116" s="76"/>
      <c r="K116" s="68"/>
      <c r="L116" s="68"/>
      <c r="M116" s="68"/>
    </row>
    <row r="117" spans="1:13" s="58" customFormat="1" x14ac:dyDescent="0.3">
      <c r="A117" s="74"/>
      <c r="B117" s="55"/>
      <c r="C117" s="56" t="str">
        <f>IFERROR(VLOOKUP(tbl_ent_set[[#This Row],[Produto]],produtos,3,0),"")</f>
        <v/>
      </c>
      <c r="D117" s="75" t="str">
        <f>IFERROR(tbl_ent_set[[#This Row],[preço unitário]]*tbl_ent_set[[#This Row],[Qtd]],"")</f>
        <v/>
      </c>
      <c r="E117" s="76"/>
      <c r="F117" s="74"/>
      <c r="G117" s="60"/>
      <c r="H117" s="56" t="str">
        <f>IFERROR(VLOOKUP(Tbl_ven_set[[#This Row],[Produto]],produtos,5,0),"")</f>
        <v/>
      </c>
      <c r="I117" s="57" t="str">
        <f>IFERROR(Tbl_ven_set[[#This Row],[preço unitário]]*Tbl_ven_set[[#This Row],[Qtd]],"")</f>
        <v/>
      </c>
      <c r="J117" s="76"/>
      <c r="K117" s="68"/>
      <c r="L117" s="68"/>
      <c r="M117" s="68"/>
    </row>
    <row r="118" spans="1:13" s="58" customFormat="1" x14ac:dyDescent="0.3">
      <c r="A118" s="74"/>
      <c r="B118" s="55"/>
      <c r="C118" s="56" t="str">
        <f>IFERROR(VLOOKUP(tbl_ent_set[[#This Row],[Produto]],produtos,3,0),"")</f>
        <v/>
      </c>
      <c r="D118" s="75" t="str">
        <f>IFERROR(tbl_ent_set[[#This Row],[preço unitário]]*tbl_ent_set[[#This Row],[Qtd]],"")</f>
        <v/>
      </c>
      <c r="E118" s="76"/>
      <c r="F118" s="74"/>
      <c r="G118" s="60"/>
      <c r="H118" s="56" t="str">
        <f>IFERROR(VLOOKUP(Tbl_ven_set[[#This Row],[Produto]],produtos,5,0),"")</f>
        <v/>
      </c>
      <c r="I118" s="57" t="str">
        <f>IFERROR(Tbl_ven_set[[#This Row],[preço unitário]]*Tbl_ven_set[[#This Row],[Qtd]],"")</f>
        <v/>
      </c>
      <c r="J118" s="76"/>
      <c r="K118" s="68"/>
      <c r="L118" s="68"/>
      <c r="M118" s="68"/>
    </row>
    <row r="119" spans="1:13" s="58" customFormat="1" x14ac:dyDescent="0.3">
      <c r="A119" s="74"/>
      <c r="B119" s="55"/>
      <c r="C119" s="56" t="str">
        <f>IFERROR(VLOOKUP(tbl_ent_set[[#This Row],[Produto]],produtos,3,0),"")</f>
        <v/>
      </c>
      <c r="D119" s="75" t="str">
        <f>IFERROR(tbl_ent_set[[#This Row],[preço unitário]]*tbl_ent_set[[#This Row],[Qtd]],"")</f>
        <v/>
      </c>
      <c r="E119" s="76"/>
      <c r="F119" s="74"/>
      <c r="G119" s="60"/>
      <c r="H119" s="56" t="str">
        <f>IFERROR(VLOOKUP(Tbl_ven_set[[#This Row],[Produto]],produtos,5,0),"")</f>
        <v/>
      </c>
      <c r="I119" s="57" t="str">
        <f>IFERROR(Tbl_ven_set[[#This Row],[preço unitário]]*Tbl_ven_set[[#This Row],[Qtd]],"")</f>
        <v/>
      </c>
      <c r="J119" s="76"/>
      <c r="K119" s="68"/>
      <c r="L119" s="68"/>
      <c r="M119" s="68"/>
    </row>
    <row r="120" spans="1:13" s="58" customFormat="1" x14ac:dyDescent="0.3">
      <c r="A120" s="74"/>
      <c r="B120" s="55"/>
      <c r="C120" s="56" t="str">
        <f>IFERROR(VLOOKUP(tbl_ent_set[[#This Row],[Produto]],produtos,3,0),"")</f>
        <v/>
      </c>
      <c r="D120" s="75" t="str">
        <f>IFERROR(tbl_ent_set[[#This Row],[preço unitário]]*tbl_ent_set[[#This Row],[Qtd]],"")</f>
        <v/>
      </c>
      <c r="E120" s="76"/>
      <c r="F120" s="74"/>
      <c r="G120" s="60"/>
      <c r="H120" s="56" t="str">
        <f>IFERROR(VLOOKUP(Tbl_ven_set[[#This Row],[Produto]],produtos,5,0),"")</f>
        <v/>
      </c>
      <c r="I120" s="57" t="str">
        <f>IFERROR(Tbl_ven_set[[#This Row],[preço unitário]]*Tbl_ven_set[[#This Row],[Qtd]],"")</f>
        <v/>
      </c>
      <c r="J120" s="76"/>
      <c r="K120" s="68"/>
      <c r="L120" s="68"/>
      <c r="M120" s="68"/>
    </row>
    <row r="121" spans="1:13" s="58" customFormat="1" x14ac:dyDescent="0.3">
      <c r="A121" s="74"/>
      <c r="B121" s="55"/>
      <c r="C121" s="56" t="str">
        <f>IFERROR(VLOOKUP(tbl_ent_set[[#This Row],[Produto]],produtos,3,0),"")</f>
        <v/>
      </c>
      <c r="D121" s="75" t="str">
        <f>IFERROR(tbl_ent_set[[#This Row],[preço unitário]]*tbl_ent_set[[#This Row],[Qtd]],"")</f>
        <v/>
      </c>
      <c r="E121" s="76"/>
      <c r="F121" s="74"/>
      <c r="G121" s="60"/>
      <c r="H121" s="56" t="str">
        <f>IFERROR(VLOOKUP(Tbl_ven_set[[#This Row],[Produto]],produtos,5,0),"")</f>
        <v/>
      </c>
      <c r="I121" s="57" t="str">
        <f>IFERROR(Tbl_ven_set[[#This Row],[preço unitário]]*Tbl_ven_set[[#This Row],[Qtd]],"")</f>
        <v/>
      </c>
      <c r="J121" s="76"/>
      <c r="K121" s="68"/>
      <c r="L121" s="68"/>
      <c r="M121" s="68"/>
    </row>
    <row r="122" spans="1:13" s="58" customFormat="1" x14ac:dyDescent="0.3">
      <c r="A122" s="74"/>
      <c r="B122" s="55"/>
      <c r="C122" s="56" t="str">
        <f>IFERROR(VLOOKUP(tbl_ent_set[[#This Row],[Produto]],produtos,3,0),"")</f>
        <v/>
      </c>
      <c r="D122" s="75" t="str">
        <f>IFERROR(tbl_ent_set[[#This Row],[preço unitário]]*tbl_ent_set[[#This Row],[Qtd]],"")</f>
        <v/>
      </c>
      <c r="E122" s="76"/>
      <c r="F122" s="74"/>
      <c r="G122" s="60"/>
      <c r="H122" s="56" t="str">
        <f>IFERROR(VLOOKUP(Tbl_ven_set[[#This Row],[Produto]],produtos,5,0),"")</f>
        <v/>
      </c>
      <c r="I122" s="57" t="str">
        <f>IFERROR(Tbl_ven_set[[#This Row],[preço unitário]]*Tbl_ven_set[[#This Row],[Qtd]],"")</f>
        <v/>
      </c>
      <c r="J122" s="76"/>
      <c r="K122" s="68"/>
      <c r="L122" s="68"/>
      <c r="M122" s="68"/>
    </row>
    <row r="123" spans="1:13" s="58" customFormat="1" x14ac:dyDescent="0.3">
      <c r="A123" s="74"/>
      <c r="B123" s="55"/>
      <c r="C123" s="56" t="str">
        <f>IFERROR(VLOOKUP(tbl_ent_set[[#This Row],[Produto]],produtos,3,0),"")</f>
        <v/>
      </c>
      <c r="D123" s="75" t="str">
        <f>IFERROR(tbl_ent_set[[#This Row],[preço unitário]]*tbl_ent_set[[#This Row],[Qtd]],"")</f>
        <v/>
      </c>
      <c r="E123" s="76"/>
      <c r="F123" s="74"/>
      <c r="G123" s="60"/>
      <c r="H123" s="56" t="str">
        <f>IFERROR(VLOOKUP(Tbl_ven_set[[#This Row],[Produto]],produtos,5,0),"")</f>
        <v/>
      </c>
      <c r="I123" s="57" t="str">
        <f>IFERROR(Tbl_ven_set[[#This Row],[preço unitário]]*Tbl_ven_set[[#This Row],[Qtd]],"")</f>
        <v/>
      </c>
      <c r="J123" s="76"/>
      <c r="K123" s="68"/>
      <c r="L123" s="68"/>
      <c r="M123" s="68"/>
    </row>
    <row r="124" spans="1:13" s="58" customFormat="1" x14ac:dyDescent="0.3">
      <c r="A124" s="74"/>
      <c r="B124" s="55"/>
      <c r="C124" s="56" t="str">
        <f>IFERROR(VLOOKUP(tbl_ent_set[[#This Row],[Produto]],produtos,3,0),"")</f>
        <v/>
      </c>
      <c r="D124" s="75" t="str">
        <f>IFERROR(tbl_ent_set[[#This Row],[preço unitário]]*tbl_ent_set[[#This Row],[Qtd]],"")</f>
        <v/>
      </c>
      <c r="E124" s="76"/>
      <c r="F124" s="74"/>
      <c r="G124" s="60"/>
      <c r="H124" s="56" t="str">
        <f>IFERROR(VLOOKUP(Tbl_ven_set[[#This Row],[Produto]],produtos,5,0),"")</f>
        <v/>
      </c>
      <c r="I124" s="57" t="str">
        <f>IFERROR(Tbl_ven_set[[#This Row],[preço unitário]]*Tbl_ven_set[[#This Row],[Qtd]],"")</f>
        <v/>
      </c>
      <c r="J124" s="76"/>
      <c r="K124" s="68"/>
      <c r="L124" s="68"/>
      <c r="M124" s="68"/>
    </row>
    <row r="125" spans="1:13" s="58" customFormat="1" x14ac:dyDescent="0.3">
      <c r="A125" s="74"/>
      <c r="B125" s="55"/>
      <c r="C125" s="56" t="str">
        <f>IFERROR(VLOOKUP(tbl_ent_set[[#This Row],[Produto]],produtos,3,0),"")</f>
        <v/>
      </c>
      <c r="D125" s="75" t="str">
        <f>IFERROR(tbl_ent_set[[#This Row],[preço unitário]]*tbl_ent_set[[#This Row],[Qtd]],"")</f>
        <v/>
      </c>
      <c r="E125" s="76"/>
      <c r="F125" s="74"/>
      <c r="G125" s="60"/>
      <c r="H125" s="56" t="str">
        <f>IFERROR(VLOOKUP(Tbl_ven_set[[#This Row],[Produto]],produtos,5,0),"")</f>
        <v/>
      </c>
      <c r="I125" s="57" t="str">
        <f>IFERROR(Tbl_ven_set[[#This Row],[preço unitário]]*Tbl_ven_set[[#This Row],[Qtd]],"")</f>
        <v/>
      </c>
      <c r="J125" s="76"/>
      <c r="K125" s="68"/>
      <c r="L125" s="68"/>
      <c r="M125" s="68"/>
    </row>
    <row r="126" spans="1:13" s="58" customFormat="1" x14ac:dyDescent="0.3">
      <c r="A126" s="74"/>
      <c r="B126" s="55"/>
      <c r="C126" s="56" t="str">
        <f>IFERROR(VLOOKUP(tbl_ent_set[[#This Row],[Produto]],produtos,3,0),"")</f>
        <v/>
      </c>
      <c r="D126" s="75" t="str">
        <f>IFERROR(tbl_ent_set[[#This Row],[preço unitário]]*tbl_ent_set[[#This Row],[Qtd]],"")</f>
        <v/>
      </c>
      <c r="E126" s="76"/>
      <c r="F126" s="74"/>
      <c r="G126" s="60"/>
      <c r="H126" s="56" t="str">
        <f>IFERROR(VLOOKUP(Tbl_ven_set[[#This Row],[Produto]],produtos,5,0),"")</f>
        <v/>
      </c>
      <c r="I126" s="57" t="str">
        <f>IFERROR(Tbl_ven_set[[#This Row],[preço unitário]]*Tbl_ven_set[[#This Row],[Qtd]],"")</f>
        <v/>
      </c>
      <c r="J126" s="76"/>
      <c r="K126" s="68"/>
      <c r="L126" s="68"/>
      <c r="M126" s="68"/>
    </row>
    <row r="127" spans="1:13" s="58" customFormat="1" x14ac:dyDescent="0.3">
      <c r="A127" s="74"/>
      <c r="B127" s="55"/>
      <c r="C127" s="56" t="str">
        <f>IFERROR(VLOOKUP(tbl_ent_set[[#This Row],[Produto]],produtos,3,0),"")</f>
        <v/>
      </c>
      <c r="D127" s="75" t="str">
        <f>IFERROR(tbl_ent_set[[#This Row],[preço unitário]]*tbl_ent_set[[#This Row],[Qtd]],"")</f>
        <v/>
      </c>
      <c r="E127" s="76"/>
      <c r="F127" s="74"/>
      <c r="G127" s="60"/>
      <c r="H127" s="56" t="str">
        <f>IFERROR(VLOOKUP(Tbl_ven_set[[#This Row],[Produto]],produtos,5,0),"")</f>
        <v/>
      </c>
      <c r="I127" s="57" t="str">
        <f>IFERROR(Tbl_ven_set[[#This Row],[preço unitário]]*Tbl_ven_set[[#This Row],[Qtd]],"")</f>
        <v/>
      </c>
      <c r="J127" s="76"/>
      <c r="K127" s="68"/>
      <c r="L127" s="68"/>
      <c r="M127" s="68"/>
    </row>
    <row r="128" spans="1:13" s="58" customFormat="1" x14ac:dyDescent="0.3">
      <c r="A128" s="74"/>
      <c r="B128" s="55"/>
      <c r="C128" s="56" t="str">
        <f>IFERROR(VLOOKUP(tbl_ent_set[[#This Row],[Produto]],produtos,3,0),"")</f>
        <v/>
      </c>
      <c r="D128" s="75" t="str">
        <f>IFERROR(tbl_ent_set[[#This Row],[preço unitário]]*tbl_ent_set[[#This Row],[Qtd]],"")</f>
        <v/>
      </c>
      <c r="E128" s="76"/>
      <c r="F128" s="74"/>
      <c r="G128" s="60"/>
      <c r="H128" s="56" t="str">
        <f>IFERROR(VLOOKUP(Tbl_ven_set[[#This Row],[Produto]],produtos,5,0),"")</f>
        <v/>
      </c>
      <c r="I128" s="57" t="str">
        <f>IFERROR(Tbl_ven_set[[#This Row],[preço unitário]]*Tbl_ven_set[[#This Row],[Qtd]],"")</f>
        <v/>
      </c>
      <c r="J128" s="76"/>
      <c r="K128" s="68"/>
      <c r="L128" s="68"/>
      <c r="M128" s="68"/>
    </row>
    <row r="129" spans="1:13" s="58" customFormat="1" x14ac:dyDescent="0.3">
      <c r="A129" s="74"/>
      <c r="B129" s="55"/>
      <c r="C129" s="56" t="str">
        <f>IFERROR(VLOOKUP(tbl_ent_set[[#This Row],[Produto]],produtos,3,0),"")</f>
        <v/>
      </c>
      <c r="D129" s="75" t="str">
        <f>IFERROR(tbl_ent_set[[#This Row],[preço unitário]]*tbl_ent_set[[#This Row],[Qtd]],"")</f>
        <v/>
      </c>
      <c r="E129" s="76"/>
      <c r="F129" s="74"/>
      <c r="G129" s="60"/>
      <c r="H129" s="56" t="str">
        <f>IFERROR(VLOOKUP(Tbl_ven_set[[#This Row],[Produto]],produtos,5,0),"")</f>
        <v/>
      </c>
      <c r="I129" s="57" t="str">
        <f>IFERROR(Tbl_ven_set[[#This Row],[preço unitário]]*Tbl_ven_set[[#This Row],[Qtd]],"")</f>
        <v/>
      </c>
      <c r="J129" s="76"/>
      <c r="K129" s="68"/>
      <c r="L129" s="68"/>
      <c r="M129" s="68"/>
    </row>
    <row r="130" spans="1:13" s="58" customFormat="1" x14ac:dyDescent="0.3">
      <c r="A130" s="74"/>
      <c r="B130" s="55"/>
      <c r="C130" s="56" t="str">
        <f>IFERROR(VLOOKUP(tbl_ent_set[[#This Row],[Produto]],produtos,3,0),"")</f>
        <v/>
      </c>
      <c r="D130" s="75" t="str">
        <f>IFERROR(tbl_ent_set[[#This Row],[preço unitário]]*tbl_ent_set[[#This Row],[Qtd]],"")</f>
        <v/>
      </c>
      <c r="E130" s="76"/>
      <c r="F130" s="74"/>
      <c r="G130" s="60"/>
      <c r="H130" s="56" t="str">
        <f>IFERROR(VLOOKUP(Tbl_ven_set[[#This Row],[Produto]],produtos,5,0),"")</f>
        <v/>
      </c>
      <c r="I130" s="57" t="str">
        <f>IFERROR(Tbl_ven_set[[#This Row],[preço unitário]]*Tbl_ven_set[[#This Row],[Qtd]],"")</f>
        <v/>
      </c>
      <c r="J130" s="76"/>
      <c r="K130" s="68"/>
      <c r="L130" s="68"/>
      <c r="M130" s="68"/>
    </row>
    <row r="131" spans="1:13" s="58" customFormat="1" x14ac:dyDescent="0.3">
      <c r="A131" s="74"/>
      <c r="B131" s="55"/>
      <c r="C131" s="56" t="str">
        <f>IFERROR(VLOOKUP(tbl_ent_set[[#This Row],[Produto]],produtos,3,0),"")</f>
        <v/>
      </c>
      <c r="D131" s="75" t="str">
        <f>IFERROR(tbl_ent_set[[#This Row],[preço unitário]]*tbl_ent_set[[#This Row],[Qtd]],"")</f>
        <v/>
      </c>
      <c r="E131" s="76"/>
      <c r="F131" s="74"/>
      <c r="G131" s="60"/>
      <c r="H131" s="56" t="str">
        <f>IFERROR(VLOOKUP(Tbl_ven_set[[#This Row],[Produto]],produtos,5,0),"")</f>
        <v/>
      </c>
      <c r="I131" s="57" t="str">
        <f>IFERROR(Tbl_ven_set[[#This Row],[preço unitário]]*Tbl_ven_set[[#This Row],[Qtd]],"")</f>
        <v/>
      </c>
      <c r="J131" s="76"/>
      <c r="K131" s="68"/>
      <c r="L131" s="68"/>
      <c r="M131" s="68"/>
    </row>
    <row r="132" spans="1:13" s="58" customFormat="1" x14ac:dyDescent="0.3">
      <c r="A132" s="74"/>
      <c r="B132" s="55"/>
      <c r="C132" s="56" t="str">
        <f>IFERROR(VLOOKUP(tbl_ent_set[[#This Row],[Produto]],produtos,3,0),"")</f>
        <v/>
      </c>
      <c r="D132" s="75" t="str">
        <f>IFERROR(tbl_ent_set[[#This Row],[preço unitário]]*tbl_ent_set[[#This Row],[Qtd]],"")</f>
        <v/>
      </c>
      <c r="E132" s="76"/>
      <c r="F132" s="74"/>
      <c r="G132" s="60"/>
      <c r="H132" s="56" t="str">
        <f>IFERROR(VLOOKUP(Tbl_ven_set[[#This Row],[Produto]],produtos,5,0),"")</f>
        <v/>
      </c>
      <c r="I132" s="57" t="str">
        <f>IFERROR(Tbl_ven_set[[#This Row],[preço unitário]]*Tbl_ven_set[[#This Row],[Qtd]],"")</f>
        <v/>
      </c>
      <c r="J132" s="76"/>
      <c r="K132" s="68"/>
      <c r="L132" s="68"/>
      <c r="M132" s="68"/>
    </row>
    <row r="133" spans="1:13" s="58" customFormat="1" x14ac:dyDescent="0.3">
      <c r="A133" s="74"/>
      <c r="B133" s="55"/>
      <c r="C133" s="56" t="str">
        <f>IFERROR(VLOOKUP(tbl_ent_set[[#This Row],[Produto]],produtos,3,0),"")</f>
        <v/>
      </c>
      <c r="D133" s="75" t="str">
        <f>IFERROR(tbl_ent_set[[#This Row],[preço unitário]]*tbl_ent_set[[#This Row],[Qtd]],"")</f>
        <v/>
      </c>
      <c r="E133" s="76"/>
      <c r="F133" s="74"/>
      <c r="G133" s="60"/>
      <c r="H133" s="56" t="str">
        <f>IFERROR(VLOOKUP(Tbl_ven_set[[#This Row],[Produto]],produtos,5,0),"")</f>
        <v/>
      </c>
      <c r="I133" s="57" t="str">
        <f>IFERROR(Tbl_ven_set[[#This Row],[preço unitário]]*Tbl_ven_set[[#This Row],[Qtd]],"")</f>
        <v/>
      </c>
      <c r="J133" s="76"/>
      <c r="K133" s="68"/>
      <c r="L133" s="68"/>
      <c r="M133" s="68"/>
    </row>
    <row r="134" spans="1:13" s="58" customFormat="1" x14ac:dyDescent="0.3">
      <c r="A134" s="74"/>
      <c r="B134" s="55"/>
      <c r="C134" s="56" t="str">
        <f>IFERROR(VLOOKUP(tbl_ent_set[[#This Row],[Produto]],produtos,3,0),"")</f>
        <v/>
      </c>
      <c r="D134" s="75" t="str">
        <f>IFERROR(tbl_ent_set[[#This Row],[preço unitário]]*tbl_ent_set[[#This Row],[Qtd]],"")</f>
        <v/>
      </c>
      <c r="E134" s="76"/>
      <c r="F134" s="74"/>
      <c r="G134" s="60"/>
      <c r="H134" s="56" t="str">
        <f>IFERROR(VLOOKUP(Tbl_ven_set[[#This Row],[Produto]],produtos,5,0),"")</f>
        <v/>
      </c>
      <c r="I134" s="57" t="str">
        <f>IFERROR(Tbl_ven_set[[#This Row],[preço unitário]]*Tbl_ven_set[[#This Row],[Qtd]],"")</f>
        <v/>
      </c>
      <c r="J134" s="76"/>
      <c r="K134" s="68"/>
      <c r="L134" s="68"/>
      <c r="M134" s="68"/>
    </row>
    <row r="135" spans="1:13" s="58" customFormat="1" x14ac:dyDescent="0.3">
      <c r="A135" s="74"/>
      <c r="B135" s="55"/>
      <c r="C135" s="56" t="str">
        <f>IFERROR(VLOOKUP(tbl_ent_set[[#This Row],[Produto]],produtos,3,0),"")</f>
        <v/>
      </c>
      <c r="D135" s="75" t="str">
        <f>IFERROR(tbl_ent_set[[#This Row],[preço unitário]]*tbl_ent_set[[#This Row],[Qtd]],"")</f>
        <v/>
      </c>
      <c r="E135" s="76"/>
      <c r="F135" s="74"/>
      <c r="G135" s="60"/>
      <c r="H135" s="56" t="str">
        <f>IFERROR(VLOOKUP(Tbl_ven_set[[#This Row],[Produto]],produtos,5,0),"")</f>
        <v/>
      </c>
      <c r="I135" s="57" t="str">
        <f>IFERROR(Tbl_ven_set[[#This Row],[preço unitário]]*Tbl_ven_set[[#This Row],[Qtd]],"")</f>
        <v/>
      </c>
      <c r="J135" s="76"/>
      <c r="K135" s="68"/>
      <c r="L135" s="68"/>
      <c r="M135" s="68"/>
    </row>
    <row r="136" spans="1:13" s="58" customFormat="1" x14ac:dyDescent="0.3">
      <c r="A136" s="74"/>
      <c r="B136" s="55"/>
      <c r="C136" s="56" t="str">
        <f>IFERROR(VLOOKUP(tbl_ent_set[[#This Row],[Produto]],produtos,3,0),"")</f>
        <v/>
      </c>
      <c r="D136" s="75" t="str">
        <f>IFERROR(tbl_ent_set[[#This Row],[preço unitário]]*tbl_ent_set[[#This Row],[Qtd]],"")</f>
        <v/>
      </c>
      <c r="E136" s="76"/>
      <c r="F136" s="74"/>
      <c r="G136" s="60"/>
      <c r="H136" s="56" t="str">
        <f>IFERROR(VLOOKUP(Tbl_ven_set[[#This Row],[Produto]],produtos,5,0),"")</f>
        <v/>
      </c>
      <c r="I136" s="57" t="str">
        <f>IFERROR(Tbl_ven_set[[#This Row],[preço unitário]]*Tbl_ven_set[[#This Row],[Qtd]],"")</f>
        <v/>
      </c>
      <c r="J136" s="76"/>
      <c r="K136" s="68"/>
      <c r="L136" s="68"/>
      <c r="M136" s="68"/>
    </row>
    <row r="137" spans="1:13" s="58" customFormat="1" x14ac:dyDescent="0.3">
      <c r="A137" s="74"/>
      <c r="B137" s="55"/>
      <c r="C137" s="56" t="str">
        <f>IFERROR(VLOOKUP(tbl_ent_set[[#This Row],[Produto]],produtos,3,0),"")</f>
        <v/>
      </c>
      <c r="D137" s="75" t="str">
        <f>IFERROR(tbl_ent_set[[#This Row],[preço unitário]]*tbl_ent_set[[#This Row],[Qtd]],"")</f>
        <v/>
      </c>
      <c r="E137" s="76"/>
      <c r="F137" s="74"/>
      <c r="G137" s="60"/>
      <c r="H137" s="56" t="str">
        <f>IFERROR(VLOOKUP(Tbl_ven_set[[#This Row],[Produto]],produtos,5,0),"")</f>
        <v/>
      </c>
      <c r="I137" s="57" t="str">
        <f>IFERROR(Tbl_ven_set[[#This Row],[preço unitário]]*Tbl_ven_set[[#This Row],[Qtd]],"")</f>
        <v/>
      </c>
      <c r="J137" s="76"/>
      <c r="K137" s="68"/>
      <c r="L137" s="68"/>
      <c r="M137" s="68"/>
    </row>
    <row r="138" spans="1:13" s="58" customFormat="1" x14ac:dyDescent="0.3">
      <c r="A138" s="74"/>
      <c r="B138" s="55"/>
      <c r="C138" s="56" t="str">
        <f>IFERROR(VLOOKUP(tbl_ent_set[[#This Row],[Produto]],produtos,3,0),"")</f>
        <v/>
      </c>
      <c r="D138" s="75" t="str">
        <f>IFERROR(tbl_ent_set[[#This Row],[preço unitário]]*tbl_ent_set[[#This Row],[Qtd]],"")</f>
        <v/>
      </c>
      <c r="E138" s="76"/>
      <c r="F138" s="74"/>
      <c r="G138" s="60"/>
      <c r="H138" s="56" t="str">
        <f>IFERROR(VLOOKUP(Tbl_ven_set[[#This Row],[Produto]],produtos,5,0),"")</f>
        <v/>
      </c>
      <c r="I138" s="57" t="str">
        <f>IFERROR(Tbl_ven_set[[#This Row],[preço unitário]]*Tbl_ven_set[[#This Row],[Qtd]],"")</f>
        <v/>
      </c>
      <c r="J138" s="76"/>
      <c r="K138" s="68"/>
      <c r="L138" s="68"/>
      <c r="M138" s="68"/>
    </row>
    <row r="139" spans="1:13" s="58" customFormat="1" x14ac:dyDescent="0.3">
      <c r="A139" s="74"/>
      <c r="B139" s="55"/>
      <c r="C139" s="56" t="str">
        <f>IFERROR(VLOOKUP(tbl_ent_set[[#This Row],[Produto]],produtos,3,0),"")</f>
        <v/>
      </c>
      <c r="D139" s="75" t="str">
        <f>IFERROR(tbl_ent_set[[#This Row],[preço unitário]]*tbl_ent_set[[#This Row],[Qtd]],"")</f>
        <v/>
      </c>
      <c r="E139" s="76"/>
      <c r="F139" s="74"/>
      <c r="G139" s="60"/>
      <c r="H139" s="56" t="str">
        <f>IFERROR(VLOOKUP(Tbl_ven_set[[#This Row],[Produto]],produtos,5,0),"")</f>
        <v/>
      </c>
      <c r="I139" s="57" t="str">
        <f>IFERROR(Tbl_ven_set[[#This Row],[preço unitário]]*Tbl_ven_set[[#This Row],[Qtd]],"")</f>
        <v/>
      </c>
      <c r="J139" s="76"/>
      <c r="K139" s="68"/>
      <c r="L139" s="68"/>
      <c r="M139" s="68"/>
    </row>
    <row r="140" spans="1:13" s="58" customFormat="1" x14ac:dyDescent="0.3">
      <c r="A140" s="74"/>
      <c r="B140" s="55"/>
      <c r="C140" s="56" t="str">
        <f>IFERROR(VLOOKUP(tbl_ent_set[[#This Row],[Produto]],produtos,3,0),"")</f>
        <v/>
      </c>
      <c r="D140" s="75" t="str">
        <f>IFERROR(tbl_ent_set[[#This Row],[preço unitário]]*tbl_ent_set[[#This Row],[Qtd]],"")</f>
        <v/>
      </c>
      <c r="E140" s="76"/>
      <c r="F140" s="74"/>
      <c r="G140" s="60"/>
      <c r="H140" s="56" t="str">
        <f>IFERROR(VLOOKUP(Tbl_ven_set[[#This Row],[Produto]],produtos,5,0),"")</f>
        <v/>
      </c>
      <c r="I140" s="57" t="str">
        <f>IFERROR(Tbl_ven_set[[#This Row],[preço unitário]]*Tbl_ven_set[[#This Row],[Qtd]],"")</f>
        <v/>
      </c>
      <c r="J140" s="76"/>
      <c r="K140" s="68"/>
      <c r="L140" s="68"/>
      <c r="M140" s="68"/>
    </row>
    <row r="141" spans="1:13" s="58" customFormat="1" x14ac:dyDescent="0.3">
      <c r="A141" s="74"/>
      <c r="B141" s="55"/>
      <c r="C141" s="56" t="str">
        <f>IFERROR(VLOOKUP(tbl_ent_set[[#This Row],[Produto]],produtos,3,0),"")</f>
        <v/>
      </c>
      <c r="D141" s="75" t="str">
        <f>IFERROR(tbl_ent_set[[#This Row],[preço unitário]]*tbl_ent_set[[#This Row],[Qtd]],"")</f>
        <v/>
      </c>
      <c r="E141" s="76"/>
      <c r="F141" s="74"/>
      <c r="G141" s="60"/>
      <c r="H141" s="56" t="str">
        <f>IFERROR(VLOOKUP(Tbl_ven_set[[#This Row],[Produto]],produtos,5,0),"")</f>
        <v/>
      </c>
      <c r="I141" s="57" t="str">
        <f>IFERROR(Tbl_ven_set[[#This Row],[preço unitário]]*Tbl_ven_set[[#This Row],[Qtd]],"")</f>
        <v/>
      </c>
      <c r="J141" s="76"/>
      <c r="K141" s="68"/>
      <c r="L141" s="68"/>
      <c r="M141" s="68"/>
    </row>
    <row r="142" spans="1:13" s="58" customFormat="1" x14ac:dyDescent="0.3">
      <c r="A142" s="74"/>
      <c r="B142" s="55"/>
      <c r="C142" s="56" t="str">
        <f>IFERROR(VLOOKUP(tbl_ent_set[[#This Row],[Produto]],produtos,3,0),"")</f>
        <v/>
      </c>
      <c r="D142" s="75" t="str">
        <f>IFERROR(tbl_ent_set[[#This Row],[preço unitário]]*tbl_ent_set[[#This Row],[Qtd]],"")</f>
        <v/>
      </c>
      <c r="E142" s="76"/>
      <c r="F142" s="74"/>
      <c r="G142" s="60"/>
      <c r="H142" s="56" t="str">
        <f>IFERROR(VLOOKUP(Tbl_ven_set[[#This Row],[Produto]],produtos,5,0),"")</f>
        <v/>
      </c>
      <c r="I142" s="57" t="str">
        <f>IFERROR(Tbl_ven_set[[#This Row],[preço unitário]]*Tbl_ven_set[[#This Row],[Qtd]],"")</f>
        <v/>
      </c>
      <c r="J142" s="76"/>
      <c r="K142" s="68"/>
      <c r="L142" s="68"/>
      <c r="M142" s="68"/>
    </row>
    <row r="143" spans="1:13" s="58" customFormat="1" x14ac:dyDescent="0.3">
      <c r="A143" s="74"/>
      <c r="B143" s="55"/>
      <c r="C143" s="56" t="str">
        <f>IFERROR(VLOOKUP(tbl_ent_set[[#This Row],[Produto]],produtos,3,0),"")</f>
        <v/>
      </c>
      <c r="D143" s="75" t="str">
        <f>IFERROR(tbl_ent_set[[#This Row],[preço unitário]]*tbl_ent_set[[#This Row],[Qtd]],"")</f>
        <v/>
      </c>
      <c r="E143" s="76"/>
      <c r="F143" s="74"/>
      <c r="G143" s="60"/>
      <c r="H143" s="56" t="str">
        <f>IFERROR(VLOOKUP(Tbl_ven_set[[#This Row],[Produto]],produtos,5,0),"")</f>
        <v/>
      </c>
      <c r="I143" s="57" t="str">
        <f>IFERROR(Tbl_ven_set[[#This Row],[preço unitário]]*Tbl_ven_set[[#This Row],[Qtd]],"")</f>
        <v/>
      </c>
      <c r="J143" s="76"/>
      <c r="K143" s="68"/>
      <c r="L143" s="68"/>
      <c r="M143" s="68"/>
    </row>
    <row r="144" spans="1:13" s="58" customFormat="1" x14ac:dyDescent="0.3">
      <c r="A144" s="74"/>
      <c r="B144" s="55"/>
      <c r="C144" s="56" t="str">
        <f>IFERROR(VLOOKUP(tbl_ent_set[[#This Row],[Produto]],produtos,3,0),"")</f>
        <v/>
      </c>
      <c r="D144" s="75" t="str">
        <f>IFERROR(tbl_ent_set[[#This Row],[preço unitário]]*tbl_ent_set[[#This Row],[Qtd]],"")</f>
        <v/>
      </c>
      <c r="E144" s="76"/>
      <c r="F144" s="74"/>
      <c r="G144" s="60"/>
      <c r="H144" s="56" t="str">
        <f>IFERROR(VLOOKUP(Tbl_ven_set[[#This Row],[Produto]],produtos,5,0),"")</f>
        <v/>
      </c>
      <c r="I144" s="57" t="str">
        <f>IFERROR(Tbl_ven_set[[#This Row],[preço unitário]]*Tbl_ven_set[[#This Row],[Qtd]],"")</f>
        <v/>
      </c>
      <c r="J144" s="76"/>
      <c r="K144" s="68"/>
      <c r="L144" s="68"/>
      <c r="M144" s="68"/>
    </row>
    <row r="145" spans="1:13" s="58" customFormat="1" x14ac:dyDescent="0.3">
      <c r="A145" s="74"/>
      <c r="B145" s="55"/>
      <c r="C145" s="56" t="str">
        <f>IFERROR(VLOOKUP(tbl_ent_set[[#This Row],[Produto]],produtos,3,0),"")</f>
        <v/>
      </c>
      <c r="D145" s="75" t="str">
        <f>IFERROR(tbl_ent_set[[#This Row],[preço unitário]]*tbl_ent_set[[#This Row],[Qtd]],"")</f>
        <v/>
      </c>
      <c r="E145" s="76"/>
      <c r="F145" s="74"/>
      <c r="G145" s="60"/>
      <c r="H145" s="56" t="str">
        <f>IFERROR(VLOOKUP(Tbl_ven_set[[#This Row],[Produto]],produtos,5,0),"")</f>
        <v/>
      </c>
      <c r="I145" s="57" t="str">
        <f>IFERROR(Tbl_ven_set[[#This Row],[preço unitário]]*Tbl_ven_set[[#This Row],[Qtd]],"")</f>
        <v/>
      </c>
      <c r="J145" s="76"/>
      <c r="K145" s="68"/>
      <c r="L145" s="68"/>
      <c r="M145" s="68"/>
    </row>
    <row r="146" spans="1:13" s="58" customFormat="1" x14ac:dyDescent="0.3">
      <c r="A146" s="74"/>
      <c r="B146" s="55"/>
      <c r="C146" s="56" t="str">
        <f>IFERROR(VLOOKUP(tbl_ent_set[[#This Row],[Produto]],produtos,3,0),"")</f>
        <v/>
      </c>
      <c r="D146" s="75" t="str">
        <f>IFERROR(tbl_ent_set[[#This Row],[preço unitário]]*tbl_ent_set[[#This Row],[Qtd]],"")</f>
        <v/>
      </c>
      <c r="E146" s="76"/>
      <c r="F146" s="74"/>
      <c r="G146" s="60"/>
      <c r="H146" s="56" t="str">
        <f>IFERROR(VLOOKUP(Tbl_ven_set[[#This Row],[Produto]],produtos,5,0),"")</f>
        <v/>
      </c>
      <c r="I146" s="57" t="str">
        <f>IFERROR(Tbl_ven_set[[#This Row],[preço unitário]]*Tbl_ven_set[[#This Row],[Qtd]],"")</f>
        <v/>
      </c>
      <c r="J146" s="76"/>
      <c r="K146" s="68"/>
      <c r="L146" s="68"/>
      <c r="M146" s="68"/>
    </row>
    <row r="147" spans="1:13" s="58" customFormat="1" x14ac:dyDescent="0.3">
      <c r="A147" s="74"/>
      <c r="B147" s="55"/>
      <c r="C147" s="56" t="str">
        <f>IFERROR(VLOOKUP(tbl_ent_set[[#This Row],[Produto]],produtos,3,0),"")</f>
        <v/>
      </c>
      <c r="D147" s="75" t="str">
        <f>IFERROR(tbl_ent_set[[#This Row],[preço unitário]]*tbl_ent_set[[#This Row],[Qtd]],"")</f>
        <v/>
      </c>
      <c r="E147" s="76"/>
      <c r="F147" s="74"/>
      <c r="G147" s="60"/>
      <c r="H147" s="56" t="str">
        <f>IFERROR(VLOOKUP(Tbl_ven_set[[#This Row],[Produto]],produtos,5,0),"")</f>
        <v/>
      </c>
      <c r="I147" s="57" t="str">
        <f>IFERROR(Tbl_ven_set[[#This Row],[preço unitário]]*Tbl_ven_set[[#This Row],[Qtd]],"")</f>
        <v/>
      </c>
      <c r="J147" s="76"/>
      <c r="K147" s="68"/>
      <c r="L147" s="68"/>
      <c r="M147" s="68"/>
    </row>
    <row r="148" spans="1:13" s="58" customFormat="1" x14ac:dyDescent="0.3">
      <c r="A148" s="74"/>
      <c r="B148" s="55"/>
      <c r="C148" s="56" t="str">
        <f>IFERROR(VLOOKUP(tbl_ent_set[[#This Row],[Produto]],produtos,3,0),"")</f>
        <v/>
      </c>
      <c r="D148" s="75" t="str">
        <f>IFERROR(tbl_ent_set[[#This Row],[preço unitário]]*tbl_ent_set[[#This Row],[Qtd]],"")</f>
        <v/>
      </c>
      <c r="E148" s="76"/>
      <c r="F148" s="74"/>
      <c r="G148" s="60"/>
      <c r="H148" s="56" t="str">
        <f>IFERROR(VLOOKUP(Tbl_ven_set[[#This Row],[Produto]],produtos,5,0),"")</f>
        <v/>
      </c>
      <c r="I148" s="57" t="str">
        <f>IFERROR(Tbl_ven_set[[#This Row],[preço unitário]]*Tbl_ven_set[[#This Row],[Qtd]],"")</f>
        <v/>
      </c>
      <c r="J148" s="76"/>
      <c r="K148" s="68"/>
      <c r="L148" s="68"/>
      <c r="M148" s="68"/>
    </row>
    <row r="149" spans="1:13" s="58" customFormat="1" x14ac:dyDescent="0.3">
      <c r="A149" s="74"/>
      <c r="B149" s="55"/>
      <c r="C149" s="56" t="str">
        <f>IFERROR(VLOOKUP(tbl_ent_set[[#This Row],[Produto]],produtos,3,0),"")</f>
        <v/>
      </c>
      <c r="D149" s="75" t="str">
        <f>IFERROR(tbl_ent_set[[#This Row],[preço unitário]]*tbl_ent_set[[#This Row],[Qtd]],"")</f>
        <v/>
      </c>
      <c r="E149" s="76"/>
      <c r="F149" s="74"/>
      <c r="G149" s="60"/>
      <c r="H149" s="56" t="str">
        <f>IFERROR(VLOOKUP(Tbl_ven_set[[#This Row],[Produto]],produtos,5,0),"")</f>
        <v/>
      </c>
      <c r="I149" s="57" t="str">
        <f>IFERROR(Tbl_ven_set[[#This Row],[preço unitário]]*Tbl_ven_set[[#This Row],[Qtd]],"")</f>
        <v/>
      </c>
      <c r="J149" s="76"/>
      <c r="K149" s="68"/>
      <c r="L149" s="68"/>
      <c r="M149" s="68"/>
    </row>
    <row r="150" spans="1:13" s="58" customFormat="1" x14ac:dyDescent="0.3">
      <c r="A150" s="74"/>
      <c r="B150" s="55"/>
      <c r="C150" s="56" t="str">
        <f>IFERROR(VLOOKUP(tbl_ent_set[[#This Row],[Produto]],produtos,3,0),"")</f>
        <v/>
      </c>
      <c r="D150" s="75" t="str">
        <f>IFERROR(tbl_ent_set[[#This Row],[preço unitário]]*tbl_ent_set[[#This Row],[Qtd]],"")</f>
        <v/>
      </c>
      <c r="E150" s="76"/>
      <c r="F150" s="74"/>
      <c r="G150" s="60"/>
      <c r="H150" s="56" t="str">
        <f>IFERROR(VLOOKUP(Tbl_ven_set[[#This Row],[Produto]],produtos,5,0),"")</f>
        <v/>
      </c>
      <c r="I150" s="57" t="str">
        <f>IFERROR(Tbl_ven_set[[#This Row],[preço unitário]]*Tbl_ven_set[[#This Row],[Qtd]],"")</f>
        <v/>
      </c>
      <c r="J150" s="76"/>
      <c r="K150" s="68"/>
      <c r="L150" s="68"/>
      <c r="M150" s="68"/>
    </row>
    <row r="151" spans="1:13" s="58" customFormat="1" x14ac:dyDescent="0.3">
      <c r="A151" s="74"/>
      <c r="B151" s="55"/>
      <c r="C151" s="56" t="str">
        <f>IFERROR(VLOOKUP(tbl_ent_set[[#This Row],[Produto]],produtos,3,0),"")</f>
        <v/>
      </c>
      <c r="D151" s="75" t="str">
        <f>IFERROR(tbl_ent_set[[#This Row],[preço unitário]]*tbl_ent_set[[#This Row],[Qtd]],"")</f>
        <v/>
      </c>
      <c r="E151" s="76"/>
      <c r="F151" s="74"/>
      <c r="G151" s="60"/>
      <c r="H151" s="56" t="str">
        <f>IFERROR(VLOOKUP(Tbl_ven_set[[#This Row],[Produto]],produtos,5,0),"")</f>
        <v/>
      </c>
      <c r="I151" s="57" t="str">
        <f>IFERROR(Tbl_ven_set[[#This Row],[preço unitário]]*Tbl_ven_set[[#This Row],[Qtd]],"")</f>
        <v/>
      </c>
      <c r="J151" s="76"/>
      <c r="K151" s="68"/>
      <c r="L151" s="68"/>
      <c r="M151" s="68"/>
    </row>
    <row r="152" spans="1:13" s="58" customFormat="1" x14ac:dyDescent="0.3">
      <c r="A152" s="74"/>
      <c r="B152" s="55"/>
      <c r="C152" s="56" t="str">
        <f>IFERROR(VLOOKUP(tbl_ent_set[[#This Row],[Produto]],produtos,3,0),"")</f>
        <v/>
      </c>
      <c r="D152" s="75" t="str">
        <f>IFERROR(tbl_ent_set[[#This Row],[preço unitário]]*tbl_ent_set[[#This Row],[Qtd]],"")</f>
        <v/>
      </c>
      <c r="E152" s="76"/>
      <c r="F152" s="74"/>
      <c r="G152" s="60"/>
      <c r="H152" s="56" t="str">
        <f>IFERROR(VLOOKUP(Tbl_ven_set[[#This Row],[Produto]],produtos,5,0),"")</f>
        <v/>
      </c>
      <c r="I152" s="57" t="str">
        <f>IFERROR(Tbl_ven_set[[#This Row],[preço unitário]]*Tbl_ven_set[[#This Row],[Qtd]],"")</f>
        <v/>
      </c>
      <c r="J152" s="76"/>
      <c r="K152" s="68"/>
      <c r="L152" s="68"/>
      <c r="M152" s="68"/>
    </row>
    <row r="153" spans="1:13" s="58" customFormat="1" x14ac:dyDescent="0.3">
      <c r="A153" s="74"/>
      <c r="B153" s="55"/>
      <c r="C153" s="56" t="str">
        <f>IFERROR(VLOOKUP(tbl_ent_set[[#This Row],[Produto]],produtos,3,0),"")</f>
        <v/>
      </c>
      <c r="D153" s="75" t="str">
        <f>IFERROR(tbl_ent_set[[#This Row],[preço unitário]]*tbl_ent_set[[#This Row],[Qtd]],"")</f>
        <v/>
      </c>
      <c r="E153" s="76"/>
      <c r="F153" s="74"/>
      <c r="G153" s="60"/>
      <c r="H153" s="56" t="str">
        <f>IFERROR(VLOOKUP(Tbl_ven_set[[#This Row],[Produto]],produtos,5,0),"")</f>
        <v/>
      </c>
      <c r="I153" s="57" t="str">
        <f>IFERROR(Tbl_ven_set[[#This Row],[preço unitário]]*Tbl_ven_set[[#This Row],[Qtd]],"")</f>
        <v/>
      </c>
      <c r="J153" s="76"/>
      <c r="K153" s="68"/>
      <c r="L153" s="68"/>
      <c r="M153" s="68"/>
    </row>
    <row r="154" spans="1:13" s="58" customFormat="1" x14ac:dyDescent="0.3">
      <c r="A154" s="74"/>
      <c r="B154" s="55"/>
      <c r="C154" s="56" t="str">
        <f>IFERROR(VLOOKUP(tbl_ent_set[[#This Row],[Produto]],produtos,3,0),"")</f>
        <v/>
      </c>
      <c r="D154" s="75" t="str">
        <f>IFERROR(tbl_ent_set[[#This Row],[preço unitário]]*tbl_ent_set[[#This Row],[Qtd]],"")</f>
        <v/>
      </c>
      <c r="E154" s="76"/>
      <c r="F154" s="74"/>
      <c r="G154" s="60"/>
      <c r="H154" s="56" t="str">
        <f>IFERROR(VLOOKUP(Tbl_ven_set[[#This Row],[Produto]],produtos,5,0),"")</f>
        <v/>
      </c>
      <c r="I154" s="57" t="str">
        <f>IFERROR(Tbl_ven_set[[#This Row],[preço unitário]]*Tbl_ven_set[[#This Row],[Qtd]],"")</f>
        <v/>
      </c>
      <c r="J154" s="76"/>
      <c r="K154" s="68"/>
      <c r="L154" s="68"/>
      <c r="M154" s="68"/>
    </row>
    <row r="155" spans="1:13" s="58" customFormat="1" x14ac:dyDescent="0.3">
      <c r="A155" s="74"/>
      <c r="B155" s="55"/>
      <c r="C155" s="56" t="str">
        <f>IFERROR(VLOOKUP(tbl_ent_set[[#This Row],[Produto]],produtos,3,0),"")</f>
        <v/>
      </c>
      <c r="D155" s="75" t="str">
        <f>IFERROR(tbl_ent_set[[#This Row],[preço unitário]]*tbl_ent_set[[#This Row],[Qtd]],"")</f>
        <v/>
      </c>
      <c r="E155" s="76"/>
      <c r="F155" s="74"/>
      <c r="G155" s="60"/>
      <c r="H155" s="56" t="str">
        <f>IFERROR(VLOOKUP(Tbl_ven_set[[#This Row],[Produto]],produtos,5,0),"")</f>
        <v/>
      </c>
      <c r="I155" s="57" t="str">
        <f>IFERROR(Tbl_ven_set[[#This Row],[preço unitário]]*Tbl_ven_set[[#This Row],[Qtd]],"")</f>
        <v/>
      </c>
      <c r="J155" s="76"/>
      <c r="K155" s="68"/>
      <c r="L155" s="68"/>
      <c r="M155" s="68"/>
    </row>
    <row r="156" spans="1:13" s="58" customFormat="1" x14ac:dyDescent="0.3">
      <c r="A156" s="74"/>
      <c r="B156" s="55"/>
      <c r="C156" s="56" t="str">
        <f>IFERROR(VLOOKUP(tbl_ent_set[[#This Row],[Produto]],produtos,3,0),"")</f>
        <v/>
      </c>
      <c r="D156" s="75" t="str">
        <f>IFERROR(tbl_ent_set[[#This Row],[preço unitário]]*tbl_ent_set[[#This Row],[Qtd]],"")</f>
        <v/>
      </c>
      <c r="E156" s="76"/>
      <c r="F156" s="74"/>
      <c r="G156" s="60"/>
      <c r="H156" s="56" t="str">
        <f>IFERROR(VLOOKUP(Tbl_ven_set[[#This Row],[Produto]],produtos,5,0),"")</f>
        <v/>
      </c>
      <c r="I156" s="57" t="str">
        <f>IFERROR(Tbl_ven_set[[#This Row],[preço unitário]]*Tbl_ven_set[[#This Row],[Qtd]],"")</f>
        <v/>
      </c>
      <c r="J156" s="76"/>
      <c r="K156" s="68"/>
      <c r="L156" s="68"/>
      <c r="M156" s="68"/>
    </row>
    <row r="157" spans="1:13" s="58" customFormat="1" x14ac:dyDescent="0.3">
      <c r="A157" s="74"/>
      <c r="B157" s="55"/>
      <c r="C157" s="56" t="str">
        <f>IFERROR(VLOOKUP(tbl_ent_set[[#This Row],[Produto]],produtos,3,0),"")</f>
        <v/>
      </c>
      <c r="D157" s="75" t="str">
        <f>IFERROR(tbl_ent_set[[#This Row],[preço unitário]]*tbl_ent_set[[#This Row],[Qtd]],"")</f>
        <v/>
      </c>
      <c r="E157" s="76"/>
      <c r="F157" s="74"/>
      <c r="G157" s="60"/>
      <c r="H157" s="56" t="str">
        <f>IFERROR(VLOOKUP(Tbl_ven_set[[#This Row],[Produto]],produtos,5,0),"")</f>
        <v/>
      </c>
      <c r="I157" s="57" t="str">
        <f>IFERROR(Tbl_ven_set[[#This Row],[preço unitário]]*Tbl_ven_set[[#This Row],[Qtd]],"")</f>
        <v/>
      </c>
      <c r="J157" s="76"/>
      <c r="K157" s="68"/>
      <c r="L157" s="68"/>
      <c r="M157" s="68"/>
    </row>
    <row r="158" spans="1:13" s="58" customFormat="1" x14ac:dyDescent="0.3">
      <c r="A158" s="74"/>
      <c r="B158" s="55"/>
      <c r="C158" s="56" t="str">
        <f>IFERROR(VLOOKUP(tbl_ent_set[[#This Row],[Produto]],produtos,3,0),"")</f>
        <v/>
      </c>
      <c r="D158" s="75" t="str">
        <f>IFERROR(tbl_ent_set[[#This Row],[preço unitário]]*tbl_ent_set[[#This Row],[Qtd]],"")</f>
        <v/>
      </c>
      <c r="E158" s="76"/>
      <c r="F158" s="74"/>
      <c r="G158" s="60"/>
      <c r="H158" s="56" t="str">
        <f>IFERROR(VLOOKUP(Tbl_ven_set[[#This Row],[Produto]],produtos,5,0),"")</f>
        <v/>
      </c>
      <c r="I158" s="57" t="str">
        <f>IFERROR(Tbl_ven_set[[#This Row],[preço unitário]]*Tbl_ven_set[[#This Row],[Qtd]],"")</f>
        <v/>
      </c>
      <c r="J158" s="76"/>
      <c r="K158" s="68"/>
      <c r="L158" s="68"/>
      <c r="M158" s="68"/>
    </row>
    <row r="159" spans="1:13" s="58" customFormat="1" x14ac:dyDescent="0.3">
      <c r="A159" s="74"/>
      <c r="B159" s="55"/>
      <c r="C159" s="56" t="str">
        <f>IFERROR(VLOOKUP(tbl_ent_set[[#This Row],[Produto]],produtos,3,0),"")</f>
        <v/>
      </c>
      <c r="D159" s="75" t="str">
        <f>IFERROR(tbl_ent_set[[#This Row],[preço unitário]]*tbl_ent_set[[#This Row],[Qtd]],"")</f>
        <v/>
      </c>
      <c r="E159" s="76"/>
      <c r="F159" s="74"/>
      <c r="G159" s="60"/>
      <c r="H159" s="56" t="str">
        <f>IFERROR(VLOOKUP(Tbl_ven_set[[#This Row],[Produto]],produtos,5,0),"")</f>
        <v/>
      </c>
      <c r="I159" s="57" t="str">
        <f>IFERROR(Tbl_ven_set[[#This Row],[preço unitário]]*Tbl_ven_set[[#This Row],[Qtd]],"")</f>
        <v/>
      </c>
      <c r="J159" s="76"/>
      <c r="K159" s="68"/>
      <c r="L159" s="68"/>
      <c r="M159" s="68"/>
    </row>
    <row r="160" spans="1:13" s="58" customFormat="1" x14ac:dyDescent="0.3">
      <c r="A160" s="74"/>
      <c r="B160" s="55"/>
      <c r="C160" s="56" t="str">
        <f>IFERROR(VLOOKUP(tbl_ent_set[[#This Row],[Produto]],produtos,3,0),"")</f>
        <v/>
      </c>
      <c r="D160" s="75" t="str">
        <f>IFERROR(tbl_ent_set[[#This Row],[preço unitário]]*tbl_ent_set[[#This Row],[Qtd]],"")</f>
        <v/>
      </c>
      <c r="E160" s="76"/>
      <c r="F160" s="74"/>
      <c r="G160" s="60"/>
      <c r="H160" s="56" t="str">
        <f>IFERROR(VLOOKUP(Tbl_ven_set[[#This Row],[Produto]],produtos,5,0),"")</f>
        <v/>
      </c>
      <c r="I160" s="57" t="str">
        <f>IFERROR(Tbl_ven_set[[#This Row],[preço unitário]]*Tbl_ven_set[[#This Row],[Qtd]],"")</f>
        <v/>
      </c>
      <c r="J160" s="76"/>
      <c r="K160" s="68"/>
      <c r="L160" s="68"/>
      <c r="M160" s="68"/>
    </row>
    <row r="161" spans="1:13" s="58" customFormat="1" x14ac:dyDescent="0.3">
      <c r="A161" s="74"/>
      <c r="B161" s="55"/>
      <c r="C161" s="56" t="str">
        <f>IFERROR(VLOOKUP(tbl_ent_set[[#This Row],[Produto]],produtos,3,0),"")</f>
        <v/>
      </c>
      <c r="D161" s="75" t="str">
        <f>IFERROR(tbl_ent_set[[#This Row],[preço unitário]]*tbl_ent_set[[#This Row],[Qtd]],"")</f>
        <v/>
      </c>
      <c r="E161" s="76"/>
      <c r="F161" s="74"/>
      <c r="G161" s="60"/>
      <c r="H161" s="56" t="str">
        <f>IFERROR(VLOOKUP(Tbl_ven_set[[#This Row],[Produto]],produtos,5,0),"")</f>
        <v/>
      </c>
      <c r="I161" s="57" t="str">
        <f>IFERROR(Tbl_ven_set[[#This Row],[preço unitário]]*Tbl_ven_set[[#This Row],[Qtd]],"")</f>
        <v/>
      </c>
      <c r="J161" s="76"/>
      <c r="K161" s="68"/>
      <c r="L161" s="68"/>
      <c r="M161" s="68"/>
    </row>
    <row r="162" spans="1:13" s="58" customFormat="1" x14ac:dyDescent="0.3">
      <c r="A162" s="74"/>
      <c r="B162" s="55"/>
      <c r="C162" s="56" t="str">
        <f>IFERROR(VLOOKUP(tbl_ent_set[[#This Row],[Produto]],produtos,3,0),"")</f>
        <v/>
      </c>
      <c r="D162" s="75" t="str">
        <f>IFERROR(tbl_ent_set[[#This Row],[preço unitário]]*tbl_ent_set[[#This Row],[Qtd]],"")</f>
        <v/>
      </c>
      <c r="E162" s="76"/>
      <c r="F162" s="74"/>
      <c r="G162" s="60"/>
      <c r="H162" s="56" t="str">
        <f>IFERROR(VLOOKUP(Tbl_ven_set[[#This Row],[Produto]],produtos,5,0),"")</f>
        <v/>
      </c>
      <c r="I162" s="57" t="str">
        <f>IFERROR(Tbl_ven_set[[#This Row],[preço unitário]]*Tbl_ven_set[[#This Row],[Qtd]],"")</f>
        <v/>
      </c>
      <c r="J162" s="76"/>
      <c r="K162" s="68"/>
      <c r="L162" s="68"/>
      <c r="M162" s="68"/>
    </row>
    <row r="163" spans="1:13" s="58" customFormat="1" x14ac:dyDescent="0.3">
      <c r="A163" s="74"/>
      <c r="B163" s="55"/>
      <c r="C163" s="56" t="str">
        <f>IFERROR(VLOOKUP(tbl_ent_set[[#This Row],[Produto]],produtos,3,0),"")</f>
        <v/>
      </c>
      <c r="D163" s="75" t="str">
        <f>IFERROR(tbl_ent_set[[#This Row],[preço unitário]]*tbl_ent_set[[#This Row],[Qtd]],"")</f>
        <v/>
      </c>
      <c r="E163" s="76"/>
      <c r="F163" s="74"/>
      <c r="G163" s="60"/>
      <c r="H163" s="56" t="str">
        <f>IFERROR(VLOOKUP(Tbl_ven_set[[#This Row],[Produto]],produtos,5,0),"")</f>
        <v/>
      </c>
      <c r="I163" s="57" t="str">
        <f>IFERROR(Tbl_ven_set[[#This Row],[preço unitário]]*Tbl_ven_set[[#This Row],[Qtd]],"")</f>
        <v/>
      </c>
      <c r="J163" s="76"/>
      <c r="K163" s="68"/>
      <c r="L163" s="68"/>
      <c r="M163" s="68"/>
    </row>
    <row r="164" spans="1:13" s="58" customFormat="1" x14ac:dyDescent="0.3">
      <c r="A164" s="74"/>
      <c r="B164" s="55"/>
      <c r="C164" s="56" t="str">
        <f>IFERROR(VLOOKUP(tbl_ent_set[[#This Row],[Produto]],produtos,3,0),"")</f>
        <v/>
      </c>
      <c r="D164" s="75" t="str">
        <f>IFERROR(tbl_ent_set[[#This Row],[preço unitário]]*tbl_ent_set[[#This Row],[Qtd]],"")</f>
        <v/>
      </c>
      <c r="E164" s="76"/>
      <c r="F164" s="74"/>
      <c r="G164" s="60"/>
      <c r="H164" s="56" t="str">
        <f>IFERROR(VLOOKUP(Tbl_ven_set[[#This Row],[Produto]],produtos,5,0),"")</f>
        <v/>
      </c>
      <c r="I164" s="57" t="str">
        <f>IFERROR(Tbl_ven_set[[#This Row],[preço unitário]]*Tbl_ven_set[[#This Row],[Qtd]],"")</f>
        <v/>
      </c>
      <c r="J164" s="76"/>
      <c r="K164" s="68"/>
      <c r="L164" s="68"/>
      <c r="M164" s="68"/>
    </row>
    <row r="165" spans="1:13" s="58" customFormat="1" x14ac:dyDescent="0.3">
      <c r="A165" s="74"/>
      <c r="B165" s="55"/>
      <c r="C165" s="56" t="str">
        <f>IFERROR(VLOOKUP(tbl_ent_set[[#This Row],[Produto]],produtos,3,0),"")</f>
        <v/>
      </c>
      <c r="D165" s="75" t="str">
        <f>IFERROR(tbl_ent_set[[#This Row],[preço unitário]]*tbl_ent_set[[#This Row],[Qtd]],"")</f>
        <v/>
      </c>
      <c r="E165" s="76"/>
      <c r="F165" s="74"/>
      <c r="G165" s="60"/>
      <c r="H165" s="56" t="str">
        <f>IFERROR(VLOOKUP(Tbl_ven_set[[#This Row],[Produto]],produtos,5,0),"")</f>
        <v/>
      </c>
      <c r="I165" s="57" t="str">
        <f>IFERROR(Tbl_ven_set[[#This Row],[preço unitário]]*Tbl_ven_set[[#This Row],[Qtd]],"")</f>
        <v/>
      </c>
      <c r="J165" s="76"/>
      <c r="K165" s="68"/>
      <c r="L165" s="68"/>
      <c r="M165" s="68"/>
    </row>
    <row r="166" spans="1:13" s="58" customFormat="1" x14ac:dyDescent="0.3">
      <c r="A166" s="74"/>
      <c r="B166" s="55"/>
      <c r="C166" s="56" t="str">
        <f>IFERROR(VLOOKUP(tbl_ent_set[[#This Row],[Produto]],produtos,3,0),"")</f>
        <v/>
      </c>
      <c r="D166" s="75" t="str">
        <f>IFERROR(tbl_ent_set[[#This Row],[preço unitário]]*tbl_ent_set[[#This Row],[Qtd]],"")</f>
        <v/>
      </c>
      <c r="E166" s="76"/>
      <c r="F166" s="74"/>
      <c r="G166" s="60"/>
      <c r="H166" s="56" t="str">
        <f>IFERROR(VLOOKUP(Tbl_ven_set[[#This Row],[Produto]],produtos,5,0),"")</f>
        <v/>
      </c>
      <c r="I166" s="57" t="str">
        <f>IFERROR(Tbl_ven_set[[#This Row],[preço unitário]]*Tbl_ven_set[[#This Row],[Qtd]],"")</f>
        <v/>
      </c>
      <c r="J166" s="76"/>
      <c r="K166" s="68"/>
      <c r="L166" s="68"/>
      <c r="M166" s="68"/>
    </row>
    <row r="167" spans="1:13" s="58" customFormat="1" x14ac:dyDescent="0.3">
      <c r="A167" s="74"/>
      <c r="B167" s="55"/>
      <c r="C167" s="56" t="str">
        <f>IFERROR(VLOOKUP(tbl_ent_set[[#This Row],[Produto]],produtos,3,0),"")</f>
        <v/>
      </c>
      <c r="D167" s="75" t="str">
        <f>IFERROR(tbl_ent_set[[#This Row],[preço unitário]]*tbl_ent_set[[#This Row],[Qtd]],"")</f>
        <v/>
      </c>
      <c r="E167" s="76"/>
      <c r="F167" s="74"/>
      <c r="G167" s="60"/>
      <c r="H167" s="56" t="str">
        <f>IFERROR(VLOOKUP(Tbl_ven_set[[#This Row],[Produto]],produtos,5,0),"")</f>
        <v/>
      </c>
      <c r="I167" s="57" t="str">
        <f>IFERROR(Tbl_ven_set[[#This Row],[preço unitário]]*Tbl_ven_set[[#This Row],[Qtd]],"")</f>
        <v/>
      </c>
      <c r="J167" s="76"/>
      <c r="K167" s="68"/>
      <c r="L167" s="68"/>
      <c r="M167" s="68"/>
    </row>
    <row r="168" spans="1:13" s="58" customFormat="1" x14ac:dyDescent="0.3">
      <c r="A168" s="74"/>
      <c r="B168" s="55"/>
      <c r="C168" s="56" t="str">
        <f>IFERROR(VLOOKUP(tbl_ent_set[[#This Row],[Produto]],produtos,3,0),"")</f>
        <v/>
      </c>
      <c r="D168" s="75" t="str">
        <f>IFERROR(tbl_ent_set[[#This Row],[preço unitário]]*tbl_ent_set[[#This Row],[Qtd]],"")</f>
        <v/>
      </c>
      <c r="E168" s="76"/>
      <c r="F168" s="74"/>
      <c r="G168" s="60"/>
      <c r="H168" s="56" t="str">
        <f>IFERROR(VLOOKUP(Tbl_ven_set[[#This Row],[Produto]],produtos,5,0),"")</f>
        <v/>
      </c>
      <c r="I168" s="57" t="str">
        <f>IFERROR(Tbl_ven_set[[#This Row],[preço unitário]]*Tbl_ven_set[[#This Row],[Qtd]],"")</f>
        <v/>
      </c>
      <c r="J168" s="76"/>
      <c r="K168" s="68"/>
      <c r="L168" s="68"/>
      <c r="M168" s="68"/>
    </row>
    <row r="169" spans="1:13" s="58" customFormat="1" x14ac:dyDescent="0.3">
      <c r="A169" s="74"/>
      <c r="B169" s="55"/>
      <c r="C169" s="56" t="str">
        <f>IFERROR(VLOOKUP(tbl_ent_set[[#This Row],[Produto]],produtos,3,0),"")</f>
        <v/>
      </c>
      <c r="D169" s="75" t="str">
        <f>IFERROR(tbl_ent_set[[#This Row],[preço unitário]]*tbl_ent_set[[#This Row],[Qtd]],"")</f>
        <v/>
      </c>
      <c r="E169" s="76"/>
      <c r="F169" s="74"/>
      <c r="G169" s="60"/>
      <c r="H169" s="56" t="str">
        <f>IFERROR(VLOOKUP(Tbl_ven_set[[#This Row],[Produto]],produtos,5,0),"")</f>
        <v/>
      </c>
      <c r="I169" s="57" t="str">
        <f>IFERROR(Tbl_ven_set[[#This Row],[preço unitário]]*Tbl_ven_set[[#This Row],[Qtd]],"")</f>
        <v/>
      </c>
      <c r="J169" s="76"/>
      <c r="K169" s="68"/>
      <c r="L169" s="68"/>
      <c r="M169" s="68"/>
    </row>
    <row r="170" spans="1:13" s="58" customFormat="1" x14ac:dyDescent="0.3">
      <c r="A170" s="74"/>
      <c r="B170" s="55"/>
      <c r="C170" s="56" t="str">
        <f>IFERROR(VLOOKUP(tbl_ent_set[[#This Row],[Produto]],produtos,3,0),"")</f>
        <v/>
      </c>
      <c r="D170" s="75" t="str">
        <f>IFERROR(tbl_ent_set[[#This Row],[preço unitário]]*tbl_ent_set[[#This Row],[Qtd]],"")</f>
        <v/>
      </c>
      <c r="E170" s="76"/>
      <c r="F170" s="74"/>
      <c r="G170" s="60"/>
      <c r="H170" s="56" t="str">
        <f>IFERROR(VLOOKUP(Tbl_ven_set[[#This Row],[Produto]],produtos,5,0),"")</f>
        <v/>
      </c>
      <c r="I170" s="57" t="str">
        <f>IFERROR(Tbl_ven_set[[#This Row],[preço unitário]]*Tbl_ven_set[[#This Row],[Qtd]],"")</f>
        <v/>
      </c>
      <c r="J170" s="76"/>
      <c r="K170" s="68"/>
      <c r="L170" s="68"/>
      <c r="M170" s="68"/>
    </row>
    <row r="171" spans="1:13" s="58" customFormat="1" x14ac:dyDescent="0.3">
      <c r="A171" s="74"/>
      <c r="B171" s="55"/>
      <c r="C171" s="56" t="str">
        <f>IFERROR(VLOOKUP(tbl_ent_set[[#This Row],[Produto]],produtos,3,0),"")</f>
        <v/>
      </c>
      <c r="D171" s="75" t="str">
        <f>IFERROR(tbl_ent_set[[#This Row],[preço unitário]]*tbl_ent_set[[#This Row],[Qtd]],"")</f>
        <v/>
      </c>
      <c r="E171" s="76"/>
      <c r="F171" s="74"/>
      <c r="G171" s="60"/>
      <c r="H171" s="56" t="str">
        <f>IFERROR(VLOOKUP(Tbl_ven_set[[#This Row],[Produto]],produtos,5,0),"")</f>
        <v/>
      </c>
      <c r="I171" s="57" t="str">
        <f>IFERROR(Tbl_ven_set[[#This Row],[preço unitário]]*Tbl_ven_set[[#This Row],[Qtd]],"")</f>
        <v/>
      </c>
      <c r="J171" s="76"/>
      <c r="K171" s="68"/>
      <c r="L171" s="68"/>
      <c r="M171" s="68"/>
    </row>
    <row r="172" spans="1:13" s="58" customFormat="1" x14ac:dyDescent="0.3">
      <c r="A172" s="74"/>
      <c r="B172" s="55"/>
      <c r="C172" s="56" t="str">
        <f>IFERROR(VLOOKUP(tbl_ent_set[[#This Row],[Produto]],produtos,3,0),"")</f>
        <v/>
      </c>
      <c r="D172" s="75" t="str">
        <f>IFERROR(tbl_ent_set[[#This Row],[preço unitário]]*tbl_ent_set[[#This Row],[Qtd]],"")</f>
        <v/>
      </c>
      <c r="E172" s="76"/>
      <c r="F172" s="74"/>
      <c r="G172" s="60"/>
      <c r="H172" s="56" t="str">
        <f>IFERROR(VLOOKUP(Tbl_ven_set[[#This Row],[Produto]],produtos,5,0),"")</f>
        <v/>
      </c>
      <c r="I172" s="57" t="str">
        <f>IFERROR(Tbl_ven_set[[#This Row],[preço unitário]]*Tbl_ven_set[[#This Row],[Qtd]],"")</f>
        <v/>
      </c>
      <c r="J172" s="76"/>
      <c r="K172" s="68"/>
      <c r="L172" s="68"/>
      <c r="M172" s="68"/>
    </row>
    <row r="173" spans="1:13" s="58" customFormat="1" x14ac:dyDescent="0.3">
      <c r="A173" s="74"/>
      <c r="B173" s="55"/>
      <c r="C173" s="56" t="str">
        <f>IFERROR(VLOOKUP(tbl_ent_set[[#This Row],[Produto]],produtos,3,0),"")</f>
        <v/>
      </c>
      <c r="D173" s="75" t="str">
        <f>IFERROR(tbl_ent_set[[#This Row],[preço unitário]]*tbl_ent_set[[#This Row],[Qtd]],"")</f>
        <v/>
      </c>
      <c r="E173" s="76"/>
      <c r="F173" s="74"/>
      <c r="G173" s="60"/>
      <c r="H173" s="56" t="str">
        <f>IFERROR(VLOOKUP(Tbl_ven_set[[#This Row],[Produto]],produtos,5,0),"")</f>
        <v/>
      </c>
      <c r="I173" s="57" t="str">
        <f>IFERROR(Tbl_ven_set[[#This Row],[preço unitário]]*Tbl_ven_set[[#This Row],[Qtd]],"")</f>
        <v/>
      </c>
      <c r="J173" s="76"/>
      <c r="K173" s="68"/>
      <c r="L173" s="68"/>
      <c r="M173" s="68"/>
    </row>
    <row r="174" spans="1:13" s="58" customFormat="1" x14ac:dyDescent="0.3">
      <c r="A174" s="74"/>
      <c r="B174" s="55"/>
      <c r="C174" s="56" t="str">
        <f>IFERROR(VLOOKUP(tbl_ent_set[[#This Row],[Produto]],produtos,3,0),"")</f>
        <v/>
      </c>
      <c r="D174" s="75" t="str">
        <f>IFERROR(tbl_ent_set[[#This Row],[preço unitário]]*tbl_ent_set[[#This Row],[Qtd]],"")</f>
        <v/>
      </c>
      <c r="E174" s="76"/>
      <c r="F174" s="74"/>
      <c r="G174" s="60"/>
      <c r="H174" s="56" t="str">
        <f>IFERROR(VLOOKUP(Tbl_ven_set[[#This Row],[Produto]],produtos,5,0),"")</f>
        <v/>
      </c>
      <c r="I174" s="57" t="str">
        <f>IFERROR(Tbl_ven_set[[#This Row],[preço unitário]]*Tbl_ven_set[[#This Row],[Qtd]],"")</f>
        <v/>
      </c>
      <c r="J174" s="76"/>
      <c r="K174" s="68"/>
      <c r="L174" s="68"/>
      <c r="M174" s="68"/>
    </row>
    <row r="175" spans="1:13" s="58" customFormat="1" x14ac:dyDescent="0.3">
      <c r="A175" s="74"/>
      <c r="B175" s="55"/>
      <c r="C175" s="56" t="str">
        <f>IFERROR(VLOOKUP(tbl_ent_set[[#This Row],[Produto]],produtos,3,0),"")</f>
        <v/>
      </c>
      <c r="D175" s="75" t="str">
        <f>IFERROR(tbl_ent_set[[#This Row],[preço unitário]]*tbl_ent_set[[#This Row],[Qtd]],"")</f>
        <v/>
      </c>
      <c r="E175" s="76"/>
      <c r="F175" s="74"/>
      <c r="G175" s="60"/>
      <c r="H175" s="56" t="str">
        <f>IFERROR(VLOOKUP(Tbl_ven_set[[#This Row],[Produto]],produtos,5,0),"")</f>
        <v/>
      </c>
      <c r="I175" s="57" t="str">
        <f>IFERROR(Tbl_ven_set[[#This Row],[preço unitário]]*Tbl_ven_set[[#This Row],[Qtd]],"")</f>
        <v/>
      </c>
      <c r="J175" s="76"/>
      <c r="K175" s="68"/>
      <c r="L175" s="68"/>
      <c r="M175" s="68"/>
    </row>
    <row r="176" spans="1:13" s="58" customFormat="1" x14ac:dyDescent="0.3">
      <c r="A176" s="74"/>
      <c r="B176" s="55"/>
      <c r="C176" s="56" t="str">
        <f>IFERROR(VLOOKUP(tbl_ent_set[[#This Row],[Produto]],produtos,3,0),"")</f>
        <v/>
      </c>
      <c r="D176" s="75" t="str">
        <f>IFERROR(tbl_ent_set[[#This Row],[preço unitário]]*tbl_ent_set[[#This Row],[Qtd]],"")</f>
        <v/>
      </c>
      <c r="E176" s="76"/>
      <c r="F176" s="74"/>
      <c r="G176" s="60"/>
      <c r="H176" s="56" t="str">
        <f>IFERROR(VLOOKUP(Tbl_ven_set[[#This Row],[Produto]],produtos,5,0),"")</f>
        <v/>
      </c>
      <c r="I176" s="57" t="str">
        <f>IFERROR(Tbl_ven_set[[#This Row],[preço unitário]]*Tbl_ven_set[[#This Row],[Qtd]],"")</f>
        <v/>
      </c>
      <c r="J176" s="76"/>
      <c r="K176" s="68"/>
      <c r="L176" s="68"/>
      <c r="M176" s="68"/>
    </row>
    <row r="177" spans="1:13" s="58" customFormat="1" x14ac:dyDescent="0.3">
      <c r="A177" s="74"/>
      <c r="B177" s="55"/>
      <c r="C177" s="56" t="str">
        <f>IFERROR(VLOOKUP(tbl_ent_set[[#This Row],[Produto]],produtos,3,0),"")</f>
        <v/>
      </c>
      <c r="D177" s="75" t="str">
        <f>IFERROR(tbl_ent_set[[#This Row],[preço unitário]]*tbl_ent_set[[#This Row],[Qtd]],"")</f>
        <v/>
      </c>
      <c r="E177" s="76"/>
      <c r="F177" s="74"/>
      <c r="G177" s="60"/>
      <c r="H177" s="56" t="str">
        <f>IFERROR(VLOOKUP(Tbl_ven_set[[#This Row],[Produto]],produtos,5,0),"")</f>
        <v/>
      </c>
      <c r="I177" s="57" t="str">
        <f>IFERROR(Tbl_ven_set[[#This Row],[preço unitário]]*Tbl_ven_set[[#This Row],[Qtd]],"")</f>
        <v/>
      </c>
      <c r="J177" s="76"/>
      <c r="K177" s="68"/>
      <c r="L177" s="68"/>
      <c r="M177" s="68"/>
    </row>
    <row r="178" spans="1:13" s="58" customFormat="1" x14ac:dyDescent="0.3">
      <c r="A178" s="74"/>
      <c r="B178" s="55"/>
      <c r="C178" s="56" t="str">
        <f>IFERROR(VLOOKUP(tbl_ent_set[[#This Row],[Produto]],produtos,3,0),"")</f>
        <v/>
      </c>
      <c r="D178" s="75" t="str">
        <f>IFERROR(tbl_ent_set[[#This Row],[preço unitário]]*tbl_ent_set[[#This Row],[Qtd]],"")</f>
        <v/>
      </c>
      <c r="E178" s="76"/>
      <c r="F178" s="74"/>
      <c r="G178" s="60"/>
      <c r="H178" s="56" t="str">
        <f>IFERROR(VLOOKUP(Tbl_ven_set[[#This Row],[Produto]],produtos,5,0),"")</f>
        <v/>
      </c>
      <c r="I178" s="57" t="str">
        <f>IFERROR(Tbl_ven_set[[#This Row],[preço unitário]]*Tbl_ven_set[[#This Row],[Qtd]],"")</f>
        <v/>
      </c>
      <c r="J178" s="76"/>
      <c r="K178" s="68"/>
      <c r="L178" s="68"/>
      <c r="M178" s="68"/>
    </row>
    <row r="179" spans="1:13" s="58" customFormat="1" x14ac:dyDescent="0.3">
      <c r="A179" s="74"/>
      <c r="B179" s="55"/>
      <c r="C179" s="56" t="str">
        <f>IFERROR(VLOOKUP(tbl_ent_set[[#This Row],[Produto]],produtos,3,0),"")</f>
        <v/>
      </c>
      <c r="D179" s="75" t="str">
        <f>IFERROR(tbl_ent_set[[#This Row],[preço unitário]]*tbl_ent_set[[#This Row],[Qtd]],"")</f>
        <v/>
      </c>
      <c r="E179" s="76"/>
      <c r="F179" s="74"/>
      <c r="G179" s="60"/>
      <c r="H179" s="56" t="str">
        <f>IFERROR(VLOOKUP(Tbl_ven_set[[#This Row],[Produto]],produtos,5,0),"")</f>
        <v/>
      </c>
      <c r="I179" s="57" t="str">
        <f>IFERROR(Tbl_ven_set[[#This Row],[preço unitário]]*Tbl_ven_set[[#This Row],[Qtd]],"")</f>
        <v/>
      </c>
      <c r="J179" s="76"/>
      <c r="K179" s="68"/>
      <c r="L179" s="68"/>
      <c r="M179" s="68"/>
    </row>
    <row r="180" spans="1:13" s="58" customFormat="1" x14ac:dyDescent="0.3">
      <c r="A180" s="74"/>
      <c r="B180" s="55"/>
      <c r="C180" s="56" t="str">
        <f>IFERROR(VLOOKUP(tbl_ent_set[[#This Row],[Produto]],produtos,3,0),"")</f>
        <v/>
      </c>
      <c r="D180" s="75" t="str">
        <f>IFERROR(tbl_ent_set[[#This Row],[preço unitário]]*tbl_ent_set[[#This Row],[Qtd]],"")</f>
        <v/>
      </c>
      <c r="E180" s="76"/>
      <c r="F180" s="74"/>
      <c r="G180" s="60"/>
      <c r="H180" s="56" t="str">
        <f>IFERROR(VLOOKUP(Tbl_ven_set[[#This Row],[Produto]],produtos,5,0),"")</f>
        <v/>
      </c>
      <c r="I180" s="57" t="str">
        <f>IFERROR(Tbl_ven_set[[#This Row],[preço unitário]]*Tbl_ven_set[[#This Row],[Qtd]],"")</f>
        <v/>
      </c>
      <c r="J180" s="76"/>
      <c r="K180" s="68"/>
      <c r="L180" s="68"/>
      <c r="M180" s="68"/>
    </row>
    <row r="181" spans="1:13" s="58" customFormat="1" x14ac:dyDescent="0.3">
      <c r="A181" s="74"/>
      <c r="B181" s="55"/>
      <c r="C181" s="56" t="str">
        <f>IFERROR(VLOOKUP(tbl_ent_set[[#This Row],[Produto]],produtos,3,0),"")</f>
        <v/>
      </c>
      <c r="D181" s="75" t="str">
        <f>IFERROR(tbl_ent_set[[#This Row],[preço unitário]]*tbl_ent_set[[#This Row],[Qtd]],"")</f>
        <v/>
      </c>
      <c r="E181" s="76"/>
      <c r="F181" s="74"/>
      <c r="G181" s="60"/>
      <c r="H181" s="56" t="str">
        <f>IFERROR(VLOOKUP(Tbl_ven_set[[#This Row],[Produto]],produtos,5,0),"")</f>
        <v/>
      </c>
      <c r="I181" s="57" t="str">
        <f>IFERROR(Tbl_ven_set[[#This Row],[preço unitário]]*Tbl_ven_set[[#This Row],[Qtd]],"")</f>
        <v/>
      </c>
      <c r="J181" s="76"/>
      <c r="K181" s="68"/>
      <c r="L181" s="68"/>
      <c r="M181" s="68"/>
    </row>
    <row r="182" spans="1:13" s="58" customFormat="1" x14ac:dyDescent="0.3">
      <c r="A182" s="74"/>
      <c r="B182" s="55"/>
      <c r="C182" s="56" t="str">
        <f>IFERROR(VLOOKUP(tbl_ent_set[[#This Row],[Produto]],produtos,3,0),"")</f>
        <v/>
      </c>
      <c r="D182" s="75" t="str">
        <f>IFERROR(tbl_ent_set[[#This Row],[preço unitário]]*tbl_ent_set[[#This Row],[Qtd]],"")</f>
        <v/>
      </c>
      <c r="E182" s="76"/>
      <c r="F182" s="74"/>
      <c r="G182" s="60"/>
      <c r="H182" s="56" t="str">
        <f>IFERROR(VLOOKUP(Tbl_ven_set[[#This Row],[Produto]],produtos,5,0),"")</f>
        <v/>
      </c>
      <c r="I182" s="57" t="str">
        <f>IFERROR(Tbl_ven_set[[#This Row],[preço unitário]]*Tbl_ven_set[[#This Row],[Qtd]],"")</f>
        <v/>
      </c>
      <c r="J182" s="76"/>
      <c r="K182" s="68"/>
      <c r="L182" s="68"/>
      <c r="M182" s="68"/>
    </row>
    <row r="183" spans="1:13" s="58" customFormat="1" x14ac:dyDescent="0.3">
      <c r="A183" s="74"/>
      <c r="B183" s="55"/>
      <c r="C183" s="56" t="str">
        <f>IFERROR(VLOOKUP(tbl_ent_set[[#This Row],[Produto]],produtos,3,0),"")</f>
        <v/>
      </c>
      <c r="D183" s="75" t="str">
        <f>IFERROR(tbl_ent_set[[#This Row],[preço unitário]]*tbl_ent_set[[#This Row],[Qtd]],"")</f>
        <v/>
      </c>
      <c r="E183" s="76"/>
      <c r="F183" s="74"/>
      <c r="G183" s="60"/>
      <c r="H183" s="56" t="str">
        <f>IFERROR(VLOOKUP(Tbl_ven_set[[#This Row],[Produto]],produtos,5,0),"")</f>
        <v/>
      </c>
      <c r="I183" s="57" t="str">
        <f>IFERROR(Tbl_ven_set[[#This Row],[preço unitário]]*Tbl_ven_set[[#This Row],[Qtd]],"")</f>
        <v/>
      </c>
      <c r="J183" s="76"/>
      <c r="K183" s="68"/>
      <c r="L183" s="68"/>
      <c r="M183" s="68"/>
    </row>
    <row r="184" spans="1:13" s="58" customFormat="1" x14ac:dyDescent="0.3">
      <c r="A184" s="74"/>
      <c r="B184" s="55"/>
      <c r="C184" s="56" t="str">
        <f>IFERROR(VLOOKUP(tbl_ent_set[[#This Row],[Produto]],produtos,3,0),"")</f>
        <v/>
      </c>
      <c r="D184" s="75" t="str">
        <f>IFERROR(tbl_ent_set[[#This Row],[preço unitário]]*tbl_ent_set[[#This Row],[Qtd]],"")</f>
        <v/>
      </c>
      <c r="E184" s="76"/>
      <c r="F184" s="74"/>
      <c r="G184" s="60"/>
      <c r="H184" s="56" t="str">
        <f>IFERROR(VLOOKUP(Tbl_ven_set[[#This Row],[Produto]],produtos,5,0),"")</f>
        <v/>
      </c>
      <c r="I184" s="57" t="str">
        <f>IFERROR(Tbl_ven_set[[#This Row],[preço unitário]]*Tbl_ven_set[[#This Row],[Qtd]],"")</f>
        <v/>
      </c>
      <c r="J184" s="76"/>
      <c r="K184" s="68"/>
      <c r="L184" s="68"/>
      <c r="M184" s="68"/>
    </row>
    <row r="185" spans="1:13" s="58" customFormat="1" x14ac:dyDescent="0.3">
      <c r="A185" s="74"/>
      <c r="B185" s="55"/>
      <c r="C185" s="56" t="str">
        <f>IFERROR(VLOOKUP(tbl_ent_set[[#This Row],[Produto]],produtos,3,0),"")</f>
        <v/>
      </c>
      <c r="D185" s="75" t="str">
        <f>IFERROR(tbl_ent_set[[#This Row],[preço unitário]]*tbl_ent_set[[#This Row],[Qtd]],"")</f>
        <v/>
      </c>
      <c r="E185" s="76"/>
      <c r="F185" s="74"/>
      <c r="G185" s="60"/>
      <c r="H185" s="56" t="str">
        <f>IFERROR(VLOOKUP(Tbl_ven_set[[#This Row],[Produto]],produtos,5,0),"")</f>
        <v/>
      </c>
      <c r="I185" s="57" t="str">
        <f>IFERROR(Tbl_ven_set[[#This Row],[preço unitário]]*Tbl_ven_set[[#This Row],[Qtd]],"")</f>
        <v/>
      </c>
      <c r="J185" s="76"/>
      <c r="K185" s="68"/>
      <c r="L185" s="68"/>
      <c r="M185" s="68"/>
    </row>
    <row r="186" spans="1:13" s="58" customFormat="1" x14ac:dyDescent="0.3">
      <c r="A186" s="74"/>
      <c r="B186" s="55"/>
      <c r="C186" s="56" t="str">
        <f>IFERROR(VLOOKUP(tbl_ent_set[[#This Row],[Produto]],produtos,3,0),"")</f>
        <v/>
      </c>
      <c r="D186" s="75" t="str">
        <f>IFERROR(tbl_ent_set[[#This Row],[preço unitário]]*tbl_ent_set[[#This Row],[Qtd]],"")</f>
        <v/>
      </c>
      <c r="E186" s="76"/>
      <c r="F186" s="74"/>
      <c r="G186" s="60"/>
      <c r="H186" s="56" t="str">
        <f>IFERROR(VLOOKUP(Tbl_ven_set[[#This Row],[Produto]],produtos,5,0),"")</f>
        <v/>
      </c>
      <c r="I186" s="57" t="str">
        <f>IFERROR(Tbl_ven_set[[#This Row],[preço unitário]]*Tbl_ven_set[[#This Row],[Qtd]],"")</f>
        <v/>
      </c>
      <c r="J186" s="76"/>
      <c r="K186" s="68"/>
      <c r="L186" s="68"/>
      <c r="M186" s="68"/>
    </row>
    <row r="187" spans="1:13" s="58" customFormat="1" x14ac:dyDescent="0.3">
      <c r="A187" s="74"/>
      <c r="B187" s="55"/>
      <c r="C187" s="56" t="str">
        <f>IFERROR(VLOOKUP(tbl_ent_set[[#This Row],[Produto]],produtos,3,0),"")</f>
        <v/>
      </c>
      <c r="D187" s="75" t="str">
        <f>IFERROR(tbl_ent_set[[#This Row],[preço unitário]]*tbl_ent_set[[#This Row],[Qtd]],"")</f>
        <v/>
      </c>
      <c r="E187" s="76"/>
      <c r="F187" s="74"/>
      <c r="G187" s="60"/>
      <c r="H187" s="56" t="str">
        <f>IFERROR(VLOOKUP(Tbl_ven_set[[#This Row],[Produto]],produtos,5,0),"")</f>
        <v/>
      </c>
      <c r="I187" s="57" t="str">
        <f>IFERROR(Tbl_ven_set[[#This Row],[preço unitário]]*Tbl_ven_set[[#This Row],[Qtd]],"")</f>
        <v/>
      </c>
      <c r="J187" s="76"/>
      <c r="K187" s="68"/>
      <c r="L187" s="68"/>
      <c r="M187" s="68"/>
    </row>
    <row r="188" spans="1:13" s="58" customFormat="1" x14ac:dyDescent="0.3">
      <c r="A188" s="74"/>
      <c r="B188" s="55"/>
      <c r="C188" s="56" t="str">
        <f>IFERROR(VLOOKUP(tbl_ent_set[[#This Row],[Produto]],produtos,3,0),"")</f>
        <v/>
      </c>
      <c r="D188" s="75" t="str">
        <f>IFERROR(tbl_ent_set[[#This Row],[preço unitário]]*tbl_ent_set[[#This Row],[Qtd]],"")</f>
        <v/>
      </c>
      <c r="E188" s="76"/>
      <c r="F188" s="74"/>
      <c r="G188" s="60"/>
      <c r="H188" s="56" t="str">
        <f>IFERROR(VLOOKUP(Tbl_ven_set[[#This Row],[Produto]],produtos,5,0),"")</f>
        <v/>
      </c>
      <c r="I188" s="57" t="str">
        <f>IFERROR(Tbl_ven_set[[#This Row],[preço unitário]]*Tbl_ven_set[[#This Row],[Qtd]],"")</f>
        <v/>
      </c>
      <c r="J188" s="76"/>
      <c r="K188" s="68"/>
      <c r="L188" s="68"/>
      <c r="M188" s="68"/>
    </row>
    <row r="189" spans="1:13" s="58" customFormat="1" x14ac:dyDescent="0.3">
      <c r="A189" s="74"/>
      <c r="B189" s="55"/>
      <c r="C189" s="56" t="str">
        <f>IFERROR(VLOOKUP(tbl_ent_set[[#This Row],[Produto]],produtos,3,0),"")</f>
        <v/>
      </c>
      <c r="D189" s="75" t="str">
        <f>IFERROR(tbl_ent_set[[#This Row],[preço unitário]]*tbl_ent_set[[#This Row],[Qtd]],"")</f>
        <v/>
      </c>
      <c r="E189" s="76"/>
      <c r="F189" s="74"/>
      <c r="G189" s="60"/>
      <c r="H189" s="56" t="str">
        <f>IFERROR(VLOOKUP(Tbl_ven_set[[#This Row],[Produto]],produtos,5,0),"")</f>
        <v/>
      </c>
      <c r="I189" s="57" t="str">
        <f>IFERROR(Tbl_ven_set[[#This Row],[preço unitário]]*Tbl_ven_set[[#This Row],[Qtd]],"")</f>
        <v/>
      </c>
      <c r="J189" s="76"/>
      <c r="K189" s="68"/>
      <c r="L189" s="68"/>
      <c r="M189" s="68"/>
    </row>
    <row r="190" spans="1:13" s="58" customFormat="1" x14ac:dyDescent="0.3">
      <c r="A190" s="74"/>
      <c r="B190" s="55"/>
      <c r="C190" s="56" t="str">
        <f>IFERROR(VLOOKUP(tbl_ent_set[[#This Row],[Produto]],produtos,3,0),"")</f>
        <v/>
      </c>
      <c r="D190" s="75" t="str">
        <f>IFERROR(tbl_ent_set[[#This Row],[preço unitário]]*tbl_ent_set[[#This Row],[Qtd]],"")</f>
        <v/>
      </c>
      <c r="E190" s="76"/>
      <c r="F190" s="74"/>
      <c r="G190" s="60"/>
      <c r="H190" s="56" t="str">
        <f>IFERROR(VLOOKUP(Tbl_ven_set[[#This Row],[Produto]],produtos,5,0),"")</f>
        <v/>
      </c>
      <c r="I190" s="57" t="str">
        <f>IFERROR(Tbl_ven_set[[#This Row],[preço unitário]]*Tbl_ven_set[[#This Row],[Qtd]],"")</f>
        <v/>
      </c>
      <c r="J190" s="76"/>
      <c r="K190" s="68"/>
      <c r="L190" s="68"/>
      <c r="M190" s="68"/>
    </row>
    <row r="191" spans="1:13" s="58" customFormat="1" x14ac:dyDescent="0.3">
      <c r="A191" s="74"/>
      <c r="B191" s="55"/>
      <c r="C191" s="56" t="str">
        <f>IFERROR(VLOOKUP(tbl_ent_set[[#This Row],[Produto]],produtos,3,0),"")</f>
        <v/>
      </c>
      <c r="D191" s="75" t="str">
        <f>IFERROR(tbl_ent_set[[#This Row],[preço unitário]]*tbl_ent_set[[#This Row],[Qtd]],"")</f>
        <v/>
      </c>
      <c r="E191" s="76"/>
      <c r="F191" s="74"/>
      <c r="G191" s="60"/>
      <c r="H191" s="56" t="str">
        <f>IFERROR(VLOOKUP(Tbl_ven_set[[#This Row],[Produto]],produtos,5,0),"")</f>
        <v/>
      </c>
      <c r="I191" s="57" t="str">
        <f>IFERROR(Tbl_ven_set[[#This Row],[preço unitário]]*Tbl_ven_set[[#This Row],[Qtd]],"")</f>
        <v/>
      </c>
      <c r="J191" s="76"/>
      <c r="K191" s="68"/>
      <c r="L191" s="68"/>
      <c r="M191" s="68"/>
    </row>
    <row r="192" spans="1:13" s="58" customFormat="1" x14ac:dyDescent="0.3">
      <c r="A192" s="74"/>
      <c r="B192" s="55"/>
      <c r="C192" s="56" t="str">
        <f>IFERROR(VLOOKUP(tbl_ent_set[[#This Row],[Produto]],produtos,3,0),"")</f>
        <v/>
      </c>
      <c r="D192" s="75" t="str">
        <f>IFERROR(tbl_ent_set[[#This Row],[preço unitário]]*tbl_ent_set[[#This Row],[Qtd]],"")</f>
        <v/>
      </c>
      <c r="E192" s="76"/>
      <c r="F192" s="74"/>
      <c r="G192" s="60"/>
      <c r="H192" s="56" t="str">
        <f>IFERROR(VLOOKUP(Tbl_ven_set[[#This Row],[Produto]],produtos,5,0),"")</f>
        <v/>
      </c>
      <c r="I192" s="57" t="str">
        <f>IFERROR(Tbl_ven_set[[#This Row],[preço unitário]]*Tbl_ven_set[[#This Row],[Qtd]],"")</f>
        <v/>
      </c>
      <c r="J192" s="76"/>
      <c r="K192" s="68"/>
      <c r="L192" s="68"/>
      <c r="M192" s="68"/>
    </row>
    <row r="193" spans="1:13" s="58" customFormat="1" x14ac:dyDescent="0.3">
      <c r="A193" s="74"/>
      <c r="B193" s="55"/>
      <c r="C193" s="56" t="str">
        <f>IFERROR(VLOOKUP(tbl_ent_set[[#This Row],[Produto]],produtos,3,0),"")</f>
        <v/>
      </c>
      <c r="D193" s="75" t="str">
        <f>IFERROR(tbl_ent_set[[#This Row],[preço unitário]]*tbl_ent_set[[#This Row],[Qtd]],"")</f>
        <v/>
      </c>
      <c r="E193" s="76"/>
      <c r="F193" s="74"/>
      <c r="G193" s="60"/>
      <c r="H193" s="56" t="str">
        <f>IFERROR(VLOOKUP(Tbl_ven_set[[#This Row],[Produto]],produtos,5,0),"")</f>
        <v/>
      </c>
      <c r="I193" s="57" t="str">
        <f>IFERROR(Tbl_ven_set[[#This Row],[preço unitário]]*Tbl_ven_set[[#This Row],[Qtd]],"")</f>
        <v/>
      </c>
      <c r="J193" s="76"/>
      <c r="K193" s="68"/>
      <c r="L193" s="68"/>
      <c r="M193" s="68"/>
    </row>
    <row r="194" spans="1:13" s="58" customFormat="1" x14ac:dyDescent="0.3">
      <c r="A194" s="74"/>
      <c r="B194" s="55"/>
      <c r="C194" s="56" t="str">
        <f>IFERROR(VLOOKUP(tbl_ent_set[[#This Row],[Produto]],produtos,3,0),"")</f>
        <v/>
      </c>
      <c r="D194" s="75" t="str">
        <f>IFERROR(tbl_ent_set[[#This Row],[preço unitário]]*tbl_ent_set[[#This Row],[Qtd]],"")</f>
        <v/>
      </c>
      <c r="E194" s="76"/>
      <c r="F194" s="74"/>
      <c r="G194" s="60"/>
      <c r="H194" s="56" t="str">
        <f>IFERROR(VLOOKUP(Tbl_ven_set[[#This Row],[Produto]],produtos,5,0),"")</f>
        <v/>
      </c>
      <c r="I194" s="57" t="str">
        <f>IFERROR(Tbl_ven_set[[#This Row],[preço unitário]]*Tbl_ven_set[[#This Row],[Qtd]],"")</f>
        <v/>
      </c>
      <c r="J194" s="76"/>
      <c r="K194" s="68"/>
      <c r="L194" s="68"/>
      <c r="M194" s="68"/>
    </row>
    <row r="195" spans="1:13" s="58" customFormat="1" x14ac:dyDescent="0.3">
      <c r="A195" s="74"/>
      <c r="B195" s="55"/>
      <c r="C195" s="56" t="str">
        <f>IFERROR(VLOOKUP(tbl_ent_set[[#This Row],[Produto]],produtos,3,0),"")</f>
        <v/>
      </c>
      <c r="D195" s="75" t="str">
        <f>IFERROR(tbl_ent_set[[#This Row],[preço unitário]]*tbl_ent_set[[#This Row],[Qtd]],"")</f>
        <v/>
      </c>
      <c r="E195" s="76"/>
      <c r="F195" s="74"/>
      <c r="G195" s="60"/>
      <c r="H195" s="56" t="str">
        <f>IFERROR(VLOOKUP(Tbl_ven_set[[#This Row],[Produto]],produtos,5,0),"")</f>
        <v/>
      </c>
      <c r="I195" s="57" t="str">
        <f>IFERROR(Tbl_ven_set[[#This Row],[preço unitário]]*Tbl_ven_set[[#This Row],[Qtd]],"")</f>
        <v/>
      </c>
      <c r="J195" s="76"/>
      <c r="K195" s="68"/>
      <c r="L195" s="68"/>
      <c r="M195" s="68"/>
    </row>
    <row r="196" spans="1:13" s="58" customFormat="1" x14ac:dyDescent="0.3">
      <c r="A196" s="74"/>
      <c r="B196" s="55"/>
      <c r="C196" s="56" t="str">
        <f>IFERROR(VLOOKUP(tbl_ent_set[[#This Row],[Produto]],produtos,3,0),"")</f>
        <v/>
      </c>
      <c r="D196" s="75" t="str">
        <f>IFERROR(tbl_ent_set[[#This Row],[preço unitário]]*tbl_ent_set[[#This Row],[Qtd]],"")</f>
        <v/>
      </c>
      <c r="E196" s="76"/>
      <c r="F196" s="74"/>
      <c r="G196" s="60"/>
      <c r="H196" s="56" t="str">
        <f>IFERROR(VLOOKUP(Tbl_ven_set[[#This Row],[Produto]],produtos,5,0),"")</f>
        <v/>
      </c>
      <c r="I196" s="57" t="str">
        <f>IFERROR(Tbl_ven_set[[#This Row],[preço unitário]]*Tbl_ven_set[[#This Row],[Qtd]],"")</f>
        <v/>
      </c>
      <c r="J196" s="76"/>
      <c r="K196" s="68"/>
      <c r="L196" s="68"/>
      <c r="M196" s="68"/>
    </row>
    <row r="197" spans="1:13" s="58" customFormat="1" x14ac:dyDescent="0.3">
      <c r="A197" s="74"/>
      <c r="B197" s="55"/>
      <c r="C197" s="56" t="str">
        <f>IFERROR(VLOOKUP(tbl_ent_set[[#This Row],[Produto]],produtos,3,0),"")</f>
        <v/>
      </c>
      <c r="D197" s="75" t="str">
        <f>IFERROR(tbl_ent_set[[#This Row],[preço unitário]]*tbl_ent_set[[#This Row],[Qtd]],"")</f>
        <v/>
      </c>
      <c r="E197" s="76"/>
      <c r="F197" s="74"/>
      <c r="G197" s="60"/>
      <c r="H197" s="56" t="str">
        <f>IFERROR(VLOOKUP(Tbl_ven_set[[#This Row],[Produto]],produtos,5,0),"")</f>
        <v/>
      </c>
      <c r="I197" s="57" t="str">
        <f>IFERROR(Tbl_ven_set[[#This Row],[preço unitário]]*Tbl_ven_set[[#This Row],[Qtd]],"")</f>
        <v/>
      </c>
      <c r="J197" s="76"/>
      <c r="K197" s="68"/>
      <c r="L197" s="68"/>
      <c r="M197" s="68"/>
    </row>
    <row r="198" spans="1:13" s="58" customFormat="1" x14ac:dyDescent="0.3">
      <c r="A198" s="74"/>
      <c r="B198" s="55"/>
      <c r="C198" s="56" t="str">
        <f>IFERROR(VLOOKUP(tbl_ent_set[[#This Row],[Produto]],produtos,3,0),"")</f>
        <v/>
      </c>
      <c r="D198" s="75" t="str">
        <f>IFERROR(tbl_ent_set[[#This Row],[preço unitário]]*tbl_ent_set[[#This Row],[Qtd]],"")</f>
        <v/>
      </c>
      <c r="E198" s="76"/>
      <c r="F198" s="74"/>
      <c r="G198" s="60"/>
      <c r="H198" s="56" t="str">
        <f>IFERROR(VLOOKUP(Tbl_ven_set[[#This Row],[Produto]],produtos,5,0),"")</f>
        <v/>
      </c>
      <c r="I198" s="57" t="str">
        <f>IFERROR(Tbl_ven_set[[#This Row],[preço unitário]]*Tbl_ven_set[[#This Row],[Qtd]],"")</f>
        <v/>
      </c>
      <c r="J198" s="76"/>
      <c r="K198" s="68"/>
      <c r="L198" s="68"/>
      <c r="M198" s="68"/>
    </row>
    <row r="199" spans="1:13" s="58" customFormat="1" x14ac:dyDescent="0.3">
      <c r="A199" s="74"/>
      <c r="B199" s="55"/>
      <c r="C199" s="56" t="str">
        <f>IFERROR(VLOOKUP(tbl_ent_set[[#This Row],[Produto]],produtos,3,0),"")</f>
        <v/>
      </c>
      <c r="D199" s="75" t="str">
        <f>IFERROR(tbl_ent_set[[#This Row],[preço unitário]]*tbl_ent_set[[#This Row],[Qtd]],"")</f>
        <v/>
      </c>
      <c r="E199" s="76"/>
      <c r="F199" s="74"/>
      <c r="G199" s="60"/>
      <c r="H199" s="56" t="str">
        <f>IFERROR(VLOOKUP(Tbl_ven_set[[#This Row],[Produto]],produtos,5,0),"")</f>
        <v/>
      </c>
      <c r="I199" s="57" t="str">
        <f>IFERROR(Tbl_ven_set[[#This Row],[preço unitário]]*Tbl_ven_set[[#This Row],[Qtd]],"")</f>
        <v/>
      </c>
      <c r="J199" s="76"/>
      <c r="K199" s="68"/>
      <c r="L199" s="68"/>
      <c r="M199" s="68"/>
    </row>
    <row r="200" spans="1:13" s="58" customFormat="1" x14ac:dyDescent="0.3">
      <c r="A200" s="74"/>
      <c r="B200" s="55"/>
      <c r="C200" s="56" t="str">
        <f>IFERROR(VLOOKUP(tbl_ent_set[[#This Row],[Produto]],produtos,3,0),"")</f>
        <v/>
      </c>
      <c r="D200" s="75" t="str">
        <f>IFERROR(tbl_ent_set[[#This Row],[preço unitário]]*tbl_ent_set[[#This Row],[Qtd]],"")</f>
        <v/>
      </c>
      <c r="E200" s="76"/>
      <c r="F200" s="74"/>
      <c r="G200" s="60"/>
      <c r="H200" s="56" t="str">
        <f>IFERROR(VLOOKUP(Tbl_ven_set[[#This Row],[Produto]],produtos,5,0),"")</f>
        <v/>
      </c>
      <c r="I200" s="57" t="str">
        <f>IFERROR(Tbl_ven_set[[#This Row],[preço unitário]]*Tbl_ven_set[[#This Row],[Qtd]],"")</f>
        <v/>
      </c>
      <c r="J200" s="76"/>
      <c r="K200" s="68"/>
      <c r="L200" s="68"/>
      <c r="M200" s="68"/>
    </row>
    <row r="201" spans="1:13" s="58" customFormat="1" x14ac:dyDescent="0.3">
      <c r="A201" s="74"/>
      <c r="B201" s="55"/>
      <c r="C201" s="56" t="str">
        <f>IFERROR(VLOOKUP(tbl_ent_set[[#This Row],[Produto]],produtos,3,0),"")</f>
        <v/>
      </c>
      <c r="D201" s="75" t="str">
        <f>IFERROR(tbl_ent_set[[#This Row],[preço unitário]]*tbl_ent_set[[#This Row],[Qtd]],"")</f>
        <v/>
      </c>
      <c r="E201" s="76"/>
      <c r="F201" s="74"/>
      <c r="G201" s="60"/>
      <c r="H201" s="56" t="str">
        <f>IFERROR(VLOOKUP(Tbl_ven_set[[#This Row],[Produto]],produtos,5,0),"")</f>
        <v/>
      </c>
      <c r="I201" s="57" t="str">
        <f>IFERROR(Tbl_ven_set[[#This Row],[preço unitário]]*Tbl_ven_set[[#This Row],[Qtd]],"")</f>
        <v/>
      </c>
      <c r="J201" s="76"/>
      <c r="K201" s="68"/>
      <c r="L201" s="68"/>
      <c r="M201" s="68"/>
    </row>
    <row r="202" spans="1:13" s="58" customFormat="1" x14ac:dyDescent="0.3">
      <c r="A202" s="74"/>
      <c r="B202" s="55"/>
      <c r="C202" s="56" t="str">
        <f>IFERROR(VLOOKUP(tbl_ent_set[[#This Row],[Produto]],produtos,3,0),"")</f>
        <v/>
      </c>
      <c r="D202" s="75" t="str">
        <f>IFERROR(tbl_ent_set[[#This Row],[preço unitário]]*tbl_ent_set[[#This Row],[Qtd]],"")</f>
        <v/>
      </c>
      <c r="E202" s="76"/>
      <c r="F202" s="74"/>
      <c r="G202" s="60"/>
      <c r="H202" s="56" t="str">
        <f>IFERROR(VLOOKUP(Tbl_ven_set[[#This Row],[Produto]],produtos,5,0),"")</f>
        <v/>
      </c>
      <c r="I202" s="57" t="str">
        <f>IFERROR(Tbl_ven_set[[#This Row],[preço unitário]]*Tbl_ven_set[[#This Row],[Qtd]],"")</f>
        <v/>
      </c>
      <c r="J202" s="76"/>
      <c r="K202" s="68"/>
      <c r="L202" s="68"/>
      <c r="M202" s="68"/>
    </row>
    <row r="203" spans="1:13" s="58" customFormat="1" x14ac:dyDescent="0.3">
      <c r="A203" s="74"/>
      <c r="B203" s="55"/>
      <c r="C203" s="56" t="str">
        <f>IFERROR(VLOOKUP(tbl_ent_set[[#This Row],[Produto]],produtos,3,0),"")</f>
        <v/>
      </c>
      <c r="D203" s="75" t="str">
        <f>IFERROR(tbl_ent_set[[#This Row],[preço unitário]]*tbl_ent_set[[#This Row],[Qtd]],"")</f>
        <v/>
      </c>
      <c r="E203" s="76"/>
      <c r="F203" s="74"/>
      <c r="G203" s="60"/>
      <c r="H203" s="56" t="str">
        <f>IFERROR(VLOOKUP(Tbl_ven_set[[#This Row],[Produto]],produtos,5,0),"")</f>
        <v/>
      </c>
      <c r="I203" s="57" t="str">
        <f>IFERROR(Tbl_ven_set[[#This Row],[preço unitário]]*Tbl_ven_set[[#This Row],[Qtd]],"")</f>
        <v/>
      </c>
      <c r="J203" s="76"/>
      <c r="K203" s="68"/>
      <c r="L203" s="68"/>
      <c r="M203" s="68"/>
    </row>
    <row r="204" spans="1:13" s="58" customFormat="1" x14ac:dyDescent="0.3">
      <c r="A204" s="74"/>
      <c r="B204" s="55"/>
      <c r="C204" s="56" t="str">
        <f>IFERROR(VLOOKUP(tbl_ent_set[[#This Row],[Produto]],produtos,3,0),"")</f>
        <v/>
      </c>
      <c r="D204" s="75" t="str">
        <f>IFERROR(tbl_ent_set[[#This Row],[preço unitário]]*tbl_ent_set[[#This Row],[Qtd]],"")</f>
        <v/>
      </c>
      <c r="E204" s="76"/>
      <c r="F204" s="74"/>
      <c r="G204" s="60"/>
      <c r="H204" s="56" t="str">
        <f>IFERROR(VLOOKUP(Tbl_ven_set[[#This Row],[Produto]],produtos,5,0),"")</f>
        <v/>
      </c>
      <c r="I204" s="57" t="str">
        <f>IFERROR(Tbl_ven_set[[#This Row],[preço unitário]]*Tbl_ven_set[[#This Row],[Qtd]],"")</f>
        <v/>
      </c>
      <c r="J204" s="76"/>
      <c r="K204" s="68"/>
      <c r="L204" s="68"/>
      <c r="M204" s="68"/>
    </row>
    <row r="205" spans="1:13" s="58" customFormat="1" x14ac:dyDescent="0.3">
      <c r="A205" s="74"/>
      <c r="B205" s="55"/>
      <c r="C205" s="56" t="str">
        <f>IFERROR(VLOOKUP(tbl_ent_set[[#This Row],[Produto]],produtos,3,0),"")</f>
        <v/>
      </c>
      <c r="D205" s="75" t="str">
        <f>IFERROR(tbl_ent_set[[#This Row],[preço unitário]]*tbl_ent_set[[#This Row],[Qtd]],"")</f>
        <v/>
      </c>
      <c r="E205" s="76"/>
      <c r="F205" s="74"/>
      <c r="G205" s="60"/>
      <c r="H205" s="56" t="str">
        <f>IFERROR(VLOOKUP(Tbl_ven_set[[#This Row],[Produto]],produtos,5,0),"")</f>
        <v/>
      </c>
      <c r="I205" s="57" t="str">
        <f>IFERROR(Tbl_ven_set[[#This Row],[preço unitário]]*Tbl_ven_set[[#This Row],[Qtd]],"")</f>
        <v/>
      </c>
      <c r="J205" s="76"/>
      <c r="K205" s="68"/>
      <c r="L205" s="68"/>
      <c r="M205" s="68"/>
    </row>
    <row r="206" spans="1:13" s="58" customFormat="1" x14ac:dyDescent="0.3">
      <c r="A206" s="74"/>
      <c r="B206" s="55"/>
      <c r="C206" s="56" t="str">
        <f>IFERROR(VLOOKUP(tbl_ent_set[[#This Row],[Produto]],produtos,3,0),"")</f>
        <v/>
      </c>
      <c r="D206" s="75" t="str">
        <f>IFERROR(tbl_ent_set[[#This Row],[preço unitário]]*tbl_ent_set[[#This Row],[Qtd]],"")</f>
        <v/>
      </c>
      <c r="E206" s="76"/>
      <c r="F206" s="74"/>
      <c r="G206" s="60"/>
      <c r="H206" s="56" t="str">
        <f>IFERROR(VLOOKUP(Tbl_ven_set[[#This Row],[Produto]],produtos,5,0),"")</f>
        <v/>
      </c>
      <c r="I206" s="57" t="str">
        <f>IFERROR(Tbl_ven_set[[#This Row],[preço unitário]]*Tbl_ven_set[[#This Row],[Qtd]],"")</f>
        <v/>
      </c>
      <c r="J206" s="76"/>
      <c r="K206" s="68"/>
      <c r="L206" s="68"/>
      <c r="M206" s="68"/>
    </row>
    <row r="207" spans="1:13" s="58" customFormat="1" x14ac:dyDescent="0.3">
      <c r="A207" s="74"/>
      <c r="B207" s="55"/>
      <c r="C207" s="56" t="str">
        <f>IFERROR(VLOOKUP(tbl_ent_set[[#This Row],[Produto]],produtos,3,0),"")</f>
        <v/>
      </c>
      <c r="D207" s="75" t="str">
        <f>IFERROR(tbl_ent_set[[#This Row],[preço unitário]]*tbl_ent_set[[#This Row],[Qtd]],"")</f>
        <v/>
      </c>
      <c r="E207" s="76"/>
      <c r="F207" s="74"/>
      <c r="G207" s="60"/>
      <c r="H207" s="56" t="str">
        <f>IFERROR(VLOOKUP(Tbl_ven_set[[#This Row],[Produto]],produtos,5,0),"")</f>
        <v/>
      </c>
      <c r="I207" s="57" t="str">
        <f>IFERROR(Tbl_ven_set[[#This Row],[preço unitário]]*Tbl_ven_set[[#This Row],[Qtd]],"")</f>
        <v/>
      </c>
      <c r="J207" s="76"/>
      <c r="K207" s="68"/>
      <c r="L207" s="68"/>
      <c r="M207" s="68"/>
    </row>
    <row r="208" spans="1:13" s="58" customFormat="1" x14ac:dyDescent="0.3">
      <c r="A208" s="74"/>
      <c r="B208" s="55"/>
      <c r="C208" s="56" t="str">
        <f>IFERROR(VLOOKUP(tbl_ent_set[[#This Row],[Produto]],produtos,3,0),"")</f>
        <v/>
      </c>
      <c r="D208" s="75" t="str">
        <f>IFERROR(tbl_ent_set[[#This Row],[preço unitário]]*tbl_ent_set[[#This Row],[Qtd]],"")</f>
        <v/>
      </c>
      <c r="E208" s="76"/>
      <c r="F208" s="74"/>
      <c r="G208" s="60"/>
      <c r="H208" s="56" t="str">
        <f>IFERROR(VLOOKUP(Tbl_ven_set[[#This Row],[Produto]],produtos,5,0),"")</f>
        <v/>
      </c>
      <c r="I208" s="57" t="str">
        <f>IFERROR(Tbl_ven_set[[#This Row],[preço unitário]]*Tbl_ven_set[[#This Row],[Qtd]],"")</f>
        <v/>
      </c>
      <c r="J208" s="76"/>
      <c r="K208" s="68"/>
      <c r="L208" s="68"/>
      <c r="M208" s="68"/>
    </row>
    <row r="209" spans="1:13" s="58" customFormat="1" x14ac:dyDescent="0.3">
      <c r="A209" s="74"/>
      <c r="B209" s="55"/>
      <c r="C209" s="56" t="str">
        <f>IFERROR(VLOOKUP(tbl_ent_set[[#This Row],[Produto]],produtos,3,0),"")</f>
        <v/>
      </c>
      <c r="D209" s="75" t="str">
        <f>IFERROR(tbl_ent_set[[#This Row],[preço unitário]]*tbl_ent_set[[#This Row],[Qtd]],"")</f>
        <v/>
      </c>
      <c r="E209" s="76"/>
      <c r="F209" s="74"/>
      <c r="G209" s="60"/>
      <c r="H209" s="56" t="str">
        <f>IFERROR(VLOOKUP(Tbl_ven_set[[#This Row],[Produto]],produtos,5,0),"")</f>
        <v/>
      </c>
      <c r="I209" s="57" t="str">
        <f>IFERROR(Tbl_ven_set[[#This Row],[preço unitário]]*Tbl_ven_set[[#This Row],[Qtd]],"")</f>
        <v/>
      </c>
      <c r="J209" s="76"/>
      <c r="K209" s="68"/>
      <c r="L209" s="68"/>
      <c r="M209" s="68"/>
    </row>
    <row r="210" spans="1:13" s="58" customFormat="1" x14ac:dyDescent="0.3">
      <c r="A210" s="74"/>
      <c r="B210" s="55"/>
      <c r="C210" s="56" t="str">
        <f>IFERROR(VLOOKUP(tbl_ent_set[[#This Row],[Produto]],produtos,3,0),"")</f>
        <v/>
      </c>
      <c r="D210" s="75" t="str">
        <f>IFERROR(tbl_ent_set[[#This Row],[preço unitário]]*tbl_ent_set[[#This Row],[Qtd]],"")</f>
        <v/>
      </c>
      <c r="E210" s="76"/>
      <c r="F210" s="74"/>
      <c r="G210" s="60"/>
      <c r="H210" s="56" t="str">
        <f>IFERROR(VLOOKUP(Tbl_ven_set[[#This Row],[Produto]],produtos,5,0),"")</f>
        <v/>
      </c>
      <c r="I210" s="57" t="str">
        <f>IFERROR(Tbl_ven_set[[#This Row],[preço unitário]]*Tbl_ven_set[[#This Row],[Qtd]],"")</f>
        <v/>
      </c>
      <c r="J210" s="76"/>
      <c r="K210" s="68"/>
      <c r="L210" s="68"/>
      <c r="M210" s="68"/>
    </row>
    <row r="211" spans="1:13" s="58" customFormat="1" x14ac:dyDescent="0.3">
      <c r="A211" s="74"/>
      <c r="B211" s="55"/>
      <c r="C211" s="56" t="str">
        <f>IFERROR(VLOOKUP(tbl_ent_set[[#This Row],[Produto]],produtos,3,0),"")</f>
        <v/>
      </c>
      <c r="D211" s="75" t="str">
        <f>IFERROR(tbl_ent_set[[#This Row],[preço unitário]]*tbl_ent_set[[#This Row],[Qtd]],"")</f>
        <v/>
      </c>
      <c r="E211" s="76"/>
      <c r="F211" s="74"/>
      <c r="G211" s="60"/>
      <c r="H211" s="56" t="str">
        <f>IFERROR(VLOOKUP(Tbl_ven_set[[#This Row],[Produto]],produtos,5,0),"")</f>
        <v/>
      </c>
      <c r="I211" s="57" t="str">
        <f>IFERROR(Tbl_ven_set[[#This Row],[preço unitário]]*Tbl_ven_set[[#This Row],[Qtd]],"")</f>
        <v/>
      </c>
      <c r="J211" s="76"/>
      <c r="K211" s="68"/>
      <c r="L211" s="68"/>
      <c r="M211" s="68"/>
    </row>
    <row r="212" spans="1:13" s="58" customFormat="1" x14ac:dyDescent="0.3">
      <c r="A212" s="74"/>
      <c r="B212" s="55"/>
      <c r="C212" s="56" t="str">
        <f>IFERROR(VLOOKUP(tbl_ent_set[[#This Row],[Produto]],produtos,3,0),"")</f>
        <v/>
      </c>
      <c r="D212" s="75" t="str">
        <f>IFERROR(tbl_ent_set[[#This Row],[preço unitário]]*tbl_ent_set[[#This Row],[Qtd]],"")</f>
        <v/>
      </c>
      <c r="E212" s="76"/>
      <c r="F212" s="74"/>
      <c r="G212" s="60"/>
      <c r="H212" s="56" t="str">
        <f>IFERROR(VLOOKUP(Tbl_ven_set[[#This Row],[Produto]],produtos,5,0),"")</f>
        <v/>
      </c>
      <c r="I212" s="57" t="str">
        <f>IFERROR(Tbl_ven_set[[#This Row],[preço unitário]]*Tbl_ven_set[[#This Row],[Qtd]],"")</f>
        <v/>
      </c>
      <c r="J212" s="76"/>
      <c r="K212" s="68"/>
      <c r="L212" s="68"/>
      <c r="M212" s="68"/>
    </row>
    <row r="213" spans="1:13" s="58" customFormat="1" x14ac:dyDescent="0.3">
      <c r="A213" s="74"/>
      <c r="B213" s="55"/>
      <c r="C213" s="56" t="str">
        <f>IFERROR(VLOOKUP(tbl_ent_set[[#This Row],[Produto]],produtos,3,0),"")</f>
        <v/>
      </c>
      <c r="D213" s="75" t="str">
        <f>IFERROR(tbl_ent_set[[#This Row],[preço unitário]]*tbl_ent_set[[#This Row],[Qtd]],"")</f>
        <v/>
      </c>
      <c r="E213" s="76"/>
      <c r="F213" s="74"/>
      <c r="G213" s="60"/>
      <c r="H213" s="56" t="str">
        <f>IFERROR(VLOOKUP(Tbl_ven_set[[#This Row],[Produto]],produtos,5,0),"")</f>
        <v/>
      </c>
      <c r="I213" s="57" t="str">
        <f>IFERROR(Tbl_ven_set[[#This Row],[preço unitário]]*Tbl_ven_set[[#This Row],[Qtd]],"")</f>
        <v/>
      </c>
      <c r="J213" s="76"/>
      <c r="K213" s="68"/>
      <c r="L213" s="68"/>
      <c r="M213" s="68"/>
    </row>
    <row r="214" spans="1:13" s="58" customFormat="1" x14ac:dyDescent="0.3">
      <c r="A214" s="74"/>
      <c r="B214" s="55"/>
      <c r="C214" s="56" t="str">
        <f>IFERROR(VLOOKUP(tbl_ent_set[[#This Row],[Produto]],produtos,3,0),"")</f>
        <v/>
      </c>
      <c r="D214" s="75" t="str">
        <f>IFERROR(tbl_ent_set[[#This Row],[preço unitário]]*tbl_ent_set[[#This Row],[Qtd]],"")</f>
        <v/>
      </c>
      <c r="E214" s="76"/>
      <c r="F214" s="74"/>
      <c r="G214" s="60"/>
      <c r="H214" s="56" t="str">
        <f>IFERROR(VLOOKUP(Tbl_ven_set[[#This Row],[Produto]],produtos,5,0),"")</f>
        <v/>
      </c>
      <c r="I214" s="57" t="str">
        <f>IFERROR(Tbl_ven_set[[#This Row],[preço unitário]]*Tbl_ven_set[[#This Row],[Qtd]],"")</f>
        <v/>
      </c>
      <c r="J214" s="76"/>
      <c r="K214" s="68"/>
      <c r="L214" s="68"/>
      <c r="M214" s="68"/>
    </row>
    <row r="215" spans="1:13" s="58" customFormat="1" x14ac:dyDescent="0.3">
      <c r="A215" s="74"/>
      <c r="B215" s="55"/>
      <c r="C215" s="56" t="str">
        <f>IFERROR(VLOOKUP(tbl_ent_set[[#This Row],[Produto]],produtos,3,0),"")</f>
        <v/>
      </c>
      <c r="D215" s="75" t="str">
        <f>IFERROR(tbl_ent_set[[#This Row],[preço unitário]]*tbl_ent_set[[#This Row],[Qtd]],"")</f>
        <v/>
      </c>
      <c r="E215" s="76"/>
      <c r="F215" s="74"/>
      <c r="G215" s="60"/>
      <c r="H215" s="56" t="str">
        <f>IFERROR(VLOOKUP(Tbl_ven_set[[#This Row],[Produto]],produtos,5,0),"")</f>
        <v/>
      </c>
      <c r="I215" s="57" t="str">
        <f>IFERROR(Tbl_ven_set[[#This Row],[preço unitário]]*Tbl_ven_set[[#This Row],[Qtd]],"")</f>
        <v/>
      </c>
      <c r="J215" s="76"/>
      <c r="K215" s="68"/>
      <c r="L215" s="68"/>
      <c r="M215" s="68"/>
    </row>
    <row r="216" spans="1:13" s="58" customFormat="1" x14ac:dyDescent="0.3">
      <c r="A216" s="74"/>
      <c r="B216" s="55"/>
      <c r="C216" s="56" t="str">
        <f>IFERROR(VLOOKUP(tbl_ent_set[[#This Row],[Produto]],produtos,3,0),"")</f>
        <v/>
      </c>
      <c r="D216" s="75" t="str">
        <f>IFERROR(tbl_ent_set[[#This Row],[preço unitário]]*tbl_ent_set[[#This Row],[Qtd]],"")</f>
        <v/>
      </c>
      <c r="E216" s="76"/>
      <c r="F216" s="74"/>
      <c r="G216" s="60"/>
      <c r="H216" s="56" t="str">
        <f>IFERROR(VLOOKUP(Tbl_ven_set[[#This Row],[Produto]],produtos,5,0),"")</f>
        <v/>
      </c>
      <c r="I216" s="57" t="str">
        <f>IFERROR(Tbl_ven_set[[#This Row],[preço unitário]]*Tbl_ven_set[[#This Row],[Qtd]],"")</f>
        <v/>
      </c>
      <c r="J216" s="76"/>
      <c r="K216" s="68"/>
      <c r="L216" s="68"/>
      <c r="M216" s="68"/>
    </row>
    <row r="217" spans="1:13" s="58" customFormat="1" x14ac:dyDescent="0.3">
      <c r="A217" s="74"/>
      <c r="B217" s="55"/>
      <c r="C217" s="56" t="str">
        <f>IFERROR(VLOOKUP(tbl_ent_set[[#This Row],[Produto]],produtos,3,0),"")</f>
        <v/>
      </c>
      <c r="D217" s="75" t="str">
        <f>IFERROR(tbl_ent_set[[#This Row],[preço unitário]]*tbl_ent_set[[#This Row],[Qtd]],"")</f>
        <v/>
      </c>
      <c r="E217" s="76"/>
      <c r="F217" s="74"/>
      <c r="G217" s="60"/>
      <c r="H217" s="56" t="str">
        <f>IFERROR(VLOOKUP(Tbl_ven_set[[#This Row],[Produto]],produtos,5,0),"")</f>
        <v/>
      </c>
      <c r="I217" s="57" t="str">
        <f>IFERROR(Tbl_ven_set[[#This Row],[preço unitário]]*Tbl_ven_set[[#This Row],[Qtd]],"")</f>
        <v/>
      </c>
      <c r="J217" s="76"/>
      <c r="K217" s="68"/>
      <c r="L217" s="68"/>
      <c r="M217" s="68"/>
    </row>
    <row r="218" spans="1:13" s="58" customFormat="1" x14ac:dyDescent="0.3">
      <c r="A218" s="74"/>
      <c r="B218" s="55"/>
      <c r="C218" s="56" t="str">
        <f>IFERROR(VLOOKUP(tbl_ent_set[[#This Row],[Produto]],produtos,3,0),"")</f>
        <v/>
      </c>
      <c r="D218" s="75" t="str">
        <f>IFERROR(tbl_ent_set[[#This Row],[preço unitário]]*tbl_ent_set[[#This Row],[Qtd]],"")</f>
        <v/>
      </c>
      <c r="E218" s="76"/>
      <c r="F218" s="74"/>
      <c r="G218" s="60"/>
      <c r="H218" s="56" t="str">
        <f>IFERROR(VLOOKUP(Tbl_ven_set[[#This Row],[Produto]],produtos,5,0),"")</f>
        <v/>
      </c>
      <c r="I218" s="57" t="str">
        <f>IFERROR(Tbl_ven_set[[#This Row],[preço unitário]]*Tbl_ven_set[[#This Row],[Qtd]],"")</f>
        <v/>
      </c>
      <c r="J218" s="76"/>
      <c r="K218" s="68"/>
      <c r="L218" s="68"/>
      <c r="M218" s="68"/>
    </row>
    <row r="219" spans="1:13" s="58" customFormat="1" x14ac:dyDescent="0.3">
      <c r="A219" s="74"/>
      <c r="B219" s="55"/>
      <c r="C219" s="56" t="str">
        <f>IFERROR(VLOOKUP(tbl_ent_set[[#This Row],[Produto]],produtos,3,0),"")</f>
        <v/>
      </c>
      <c r="D219" s="75" t="str">
        <f>IFERROR(tbl_ent_set[[#This Row],[preço unitário]]*tbl_ent_set[[#This Row],[Qtd]],"")</f>
        <v/>
      </c>
      <c r="E219" s="76"/>
      <c r="F219" s="74"/>
      <c r="G219" s="60"/>
      <c r="H219" s="56" t="str">
        <f>IFERROR(VLOOKUP(Tbl_ven_set[[#This Row],[Produto]],produtos,5,0),"")</f>
        <v/>
      </c>
      <c r="I219" s="57" t="str">
        <f>IFERROR(Tbl_ven_set[[#This Row],[preço unitário]]*Tbl_ven_set[[#This Row],[Qtd]],"")</f>
        <v/>
      </c>
      <c r="J219" s="76"/>
      <c r="K219" s="68"/>
      <c r="L219" s="68"/>
      <c r="M219" s="68"/>
    </row>
    <row r="220" spans="1:13" s="58" customFormat="1" x14ac:dyDescent="0.3">
      <c r="A220" s="74"/>
      <c r="B220" s="55"/>
      <c r="C220" s="56" t="str">
        <f>IFERROR(VLOOKUP(tbl_ent_set[[#This Row],[Produto]],produtos,3,0),"")</f>
        <v/>
      </c>
      <c r="D220" s="75" t="str">
        <f>IFERROR(tbl_ent_set[[#This Row],[preço unitário]]*tbl_ent_set[[#This Row],[Qtd]],"")</f>
        <v/>
      </c>
      <c r="E220" s="76"/>
      <c r="F220" s="74"/>
      <c r="G220" s="60"/>
      <c r="H220" s="56" t="str">
        <f>IFERROR(VLOOKUP(Tbl_ven_set[[#This Row],[Produto]],produtos,5,0),"")</f>
        <v/>
      </c>
      <c r="I220" s="57" t="str">
        <f>IFERROR(Tbl_ven_set[[#This Row],[preço unitário]]*Tbl_ven_set[[#This Row],[Qtd]],"")</f>
        <v/>
      </c>
      <c r="J220" s="76"/>
      <c r="K220" s="68"/>
      <c r="L220" s="68"/>
      <c r="M220" s="68"/>
    </row>
    <row r="221" spans="1:13" s="58" customFormat="1" x14ac:dyDescent="0.3">
      <c r="A221" s="74"/>
      <c r="B221" s="55"/>
      <c r="C221" s="56" t="str">
        <f>IFERROR(VLOOKUP(tbl_ent_set[[#This Row],[Produto]],produtos,3,0),"")</f>
        <v/>
      </c>
      <c r="D221" s="75" t="str">
        <f>IFERROR(tbl_ent_set[[#This Row],[preço unitário]]*tbl_ent_set[[#This Row],[Qtd]],"")</f>
        <v/>
      </c>
      <c r="E221" s="76"/>
      <c r="F221" s="74"/>
      <c r="G221" s="60"/>
      <c r="H221" s="56" t="str">
        <f>IFERROR(VLOOKUP(Tbl_ven_set[[#This Row],[Produto]],produtos,5,0),"")</f>
        <v/>
      </c>
      <c r="I221" s="57" t="str">
        <f>IFERROR(Tbl_ven_set[[#This Row],[preço unitário]]*Tbl_ven_set[[#This Row],[Qtd]],"")</f>
        <v/>
      </c>
      <c r="J221" s="76"/>
      <c r="K221" s="68"/>
      <c r="L221" s="68"/>
      <c r="M221" s="68"/>
    </row>
    <row r="222" spans="1:13" s="58" customFormat="1" x14ac:dyDescent="0.3">
      <c r="A222" s="74"/>
      <c r="B222" s="55"/>
      <c r="C222" s="56" t="str">
        <f>IFERROR(VLOOKUP(tbl_ent_set[[#This Row],[Produto]],produtos,3,0),"")</f>
        <v/>
      </c>
      <c r="D222" s="75" t="str">
        <f>IFERROR(tbl_ent_set[[#This Row],[preço unitário]]*tbl_ent_set[[#This Row],[Qtd]],"")</f>
        <v/>
      </c>
      <c r="E222" s="76"/>
      <c r="F222" s="74"/>
      <c r="G222" s="60"/>
      <c r="H222" s="56" t="str">
        <f>IFERROR(VLOOKUP(Tbl_ven_set[[#This Row],[Produto]],produtos,5,0),"")</f>
        <v/>
      </c>
      <c r="I222" s="57" t="str">
        <f>IFERROR(Tbl_ven_set[[#This Row],[preço unitário]]*Tbl_ven_set[[#This Row],[Qtd]],"")</f>
        <v/>
      </c>
      <c r="J222" s="76"/>
      <c r="K222" s="68"/>
      <c r="L222" s="68"/>
      <c r="M222" s="68"/>
    </row>
    <row r="223" spans="1:13" s="58" customFormat="1" x14ac:dyDescent="0.3">
      <c r="A223" s="74"/>
      <c r="B223" s="55"/>
      <c r="C223" s="56" t="str">
        <f>IFERROR(VLOOKUP(tbl_ent_set[[#This Row],[Produto]],produtos,3,0),"")</f>
        <v/>
      </c>
      <c r="D223" s="75" t="str">
        <f>IFERROR(tbl_ent_set[[#This Row],[preço unitário]]*tbl_ent_set[[#This Row],[Qtd]],"")</f>
        <v/>
      </c>
      <c r="E223" s="76"/>
      <c r="F223" s="74"/>
      <c r="G223" s="60"/>
      <c r="H223" s="56" t="str">
        <f>IFERROR(VLOOKUP(Tbl_ven_set[[#This Row],[Produto]],produtos,5,0),"")</f>
        <v/>
      </c>
      <c r="I223" s="57" t="str">
        <f>IFERROR(Tbl_ven_set[[#This Row],[preço unitário]]*Tbl_ven_set[[#This Row],[Qtd]],"")</f>
        <v/>
      </c>
      <c r="J223" s="76"/>
      <c r="K223" s="68"/>
      <c r="L223" s="68"/>
      <c r="M223" s="68"/>
    </row>
    <row r="224" spans="1:13" s="58" customFormat="1" x14ac:dyDescent="0.3">
      <c r="A224" s="74"/>
      <c r="B224" s="55"/>
      <c r="C224" s="56" t="str">
        <f>IFERROR(VLOOKUP(tbl_ent_set[[#This Row],[Produto]],produtos,3,0),"")</f>
        <v/>
      </c>
      <c r="D224" s="75" t="str">
        <f>IFERROR(tbl_ent_set[[#This Row],[preço unitário]]*tbl_ent_set[[#This Row],[Qtd]],"")</f>
        <v/>
      </c>
      <c r="E224" s="76"/>
      <c r="F224" s="74"/>
      <c r="G224" s="60"/>
      <c r="H224" s="56" t="str">
        <f>IFERROR(VLOOKUP(Tbl_ven_set[[#This Row],[Produto]],produtos,5,0),"")</f>
        <v/>
      </c>
      <c r="I224" s="57" t="str">
        <f>IFERROR(Tbl_ven_set[[#This Row],[preço unitário]]*Tbl_ven_set[[#This Row],[Qtd]],"")</f>
        <v/>
      </c>
      <c r="J224" s="76"/>
      <c r="K224" s="68"/>
      <c r="L224" s="68"/>
      <c r="M224" s="68"/>
    </row>
    <row r="225" spans="1:13" s="58" customFormat="1" x14ac:dyDescent="0.3">
      <c r="A225" s="74"/>
      <c r="B225" s="55"/>
      <c r="C225" s="56" t="str">
        <f>IFERROR(VLOOKUP(tbl_ent_set[[#This Row],[Produto]],produtos,3,0),"")</f>
        <v/>
      </c>
      <c r="D225" s="75" t="str">
        <f>IFERROR(tbl_ent_set[[#This Row],[preço unitário]]*tbl_ent_set[[#This Row],[Qtd]],"")</f>
        <v/>
      </c>
      <c r="E225" s="76"/>
      <c r="F225" s="74"/>
      <c r="G225" s="60"/>
      <c r="H225" s="56" t="str">
        <f>IFERROR(VLOOKUP(Tbl_ven_set[[#This Row],[Produto]],produtos,5,0),"")</f>
        <v/>
      </c>
      <c r="I225" s="57" t="str">
        <f>IFERROR(Tbl_ven_set[[#This Row],[preço unitário]]*Tbl_ven_set[[#This Row],[Qtd]],"")</f>
        <v/>
      </c>
      <c r="J225" s="76"/>
      <c r="K225" s="68"/>
      <c r="L225" s="68"/>
      <c r="M225" s="68"/>
    </row>
    <row r="226" spans="1:13" s="58" customFormat="1" x14ac:dyDescent="0.3">
      <c r="A226" s="74"/>
      <c r="B226" s="55"/>
      <c r="C226" s="56" t="str">
        <f>IFERROR(VLOOKUP(tbl_ent_set[[#This Row],[Produto]],produtos,3,0),"")</f>
        <v/>
      </c>
      <c r="D226" s="75" t="str">
        <f>IFERROR(tbl_ent_set[[#This Row],[preço unitário]]*tbl_ent_set[[#This Row],[Qtd]],"")</f>
        <v/>
      </c>
      <c r="E226" s="76"/>
      <c r="F226" s="74"/>
      <c r="G226" s="60"/>
      <c r="H226" s="56" t="str">
        <f>IFERROR(VLOOKUP(Tbl_ven_set[[#This Row],[Produto]],produtos,5,0),"")</f>
        <v/>
      </c>
      <c r="I226" s="57" t="str">
        <f>IFERROR(Tbl_ven_set[[#This Row],[preço unitário]]*Tbl_ven_set[[#This Row],[Qtd]],"")</f>
        <v/>
      </c>
      <c r="J226" s="76"/>
      <c r="K226" s="68"/>
      <c r="L226" s="68"/>
      <c r="M226" s="68"/>
    </row>
    <row r="227" spans="1:13" s="58" customFormat="1" x14ac:dyDescent="0.3">
      <c r="A227" s="74"/>
      <c r="B227" s="55"/>
      <c r="C227" s="56" t="str">
        <f>IFERROR(VLOOKUP(tbl_ent_set[[#This Row],[Produto]],produtos,3,0),"")</f>
        <v/>
      </c>
      <c r="D227" s="75" t="str">
        <f>IFERROR(tbl_ent_set[[#This Row],[preço unitário]]*tbl_ent_set[[#This Row],[Qtd]],"")</f>
        <v/>
      </c>
      <c r="E227" s="76"/>
      <c r="F227" s="74"/>
      <c r="G227" s="60"/>
      <c r="H227" s="56" t="str">
        <f>IFERROR(VLOOKUP(Tbl_ven_set[[#This Row],[Produto]],produtos,5,0),"")</f>
        <v/>
      </c>
      <c r="I227" s="57" t="str">
        <f>IFERROR(Tbl_ven_set[[#This Row],[preço unitário]]*Tbl_ven_set[[#This Row],[Qtd]],"")</f>
        <v/>
      </c>
      <c r="J227" s="76"/>
      <c r="K227" s="68"/>
      <c r="L227" s="68"/>
      <c r="M227" s="68"/>
    </row>
    <row r="228" spans="1:13" s="58" customFormat="1" x14ac:dyDescent="0.3">
      <c r="A228" s="74"/>
      <c r="B228" s="55"/>
      <c r="C228" s="56" t="str">
        <f>IFERROR(VLOOKUP(tbl_ent_set[[#This Row],[Produto]],produtos,3,0),"")</f>
        <v/>
      </c>
      <c r="D228" s="75" t="str">
        <f>IFERROR(tbl_ent_set[[#This Row],[preço unitário]]*tbl_ent_set[[#This Row],[Qtd]],"")</f>
        <v/>
      </c>
      <c r="E228" s="76"/>
      <c r="F228" s="74"/>
      <c r="G228" s="60"/>
      <c r="H228" s="56" t="str">
        <f>IFERROR(VLOOKUP(Tbl_ven_set[[#This Row],[Produto]],produtos,5,0),"")</f>
        <v/>
      </c>
      <c r="I228" s="57" t="str">
        <f>IFERROR(Tbl_ven_set[[#This Row],[preço unitário]]*Tbl_ven_set[[#This Row],[Qtd]],"")</f>
        <v/>
      </c>
      <c r="J228" s="76"/>
      <c r="K228" s="68"/>
      <c r="L228" s="68"/>
      <c r="M228" s="68"/>
    </row>
    <row r="229" spans="1:13" s="58" customFormat="1" x14ac:dyDescent="0.3">
      <c r="A229" s="74"/>
      <c r="B229" s="55"/>
      <c r="C229" s="56" t="str">
        <f>IFERROR(VLOOKUP(tbl_ent_set[[#This Row],[Produto]],produtos,3,0),"")</f>
        <v/>
      </c>
      <c r="D229" s="75" t="str">
        <f>IFERROR(tbl_ent_set[[#This Row],[preço unitário]]*tbl_ent_set[[#This Row],[Qtd]],"")</f>
        <v/>
      </c>
      <c r="E229" s="76"/>
      <c r="F229" s="74"/>
      <c r="G229" s="60"/>
      <c r="H229" s="56" t="str">
        <f>IFERROR(VLOOKUP(Tbl_ven_set[[#This Row],[Produto]],produtos,5,0),"")</f>
        <v/>
      </c>
      <c r="I229" s="57" t="str">
        <f>IFERROR(Tbl_ven_set[[#This Row],[preço unitário]]*Tbl_ven_set[[#This Row],[Qtd]],"")</f>
        <v/>
      </c>
      <c r="J229" s="76"/>
      <c r="K229" s="68"/>
      <c r="L229" s="68"/>
      <c r="M229" s="68"/>
    </row>
    <row r="230" spans="1:13" s="58" customFormat="1" x14ac:dyDescent="0.3">
      <c r="A230" s="74"/>
      <c r="B230" s="55"/>
      <c r="C230" s="56" t="str">
        <f>IFERROR(VLOOKUP(tbl_ent_set[[#This Row],[Produto]],produtos,3,0),"")</f>
        <v/>
      </c>
      <c r="D230" s="75" t="str">
        <f>IFERROR(tbl_ent_set[[#This Row],[preço unitário]]*tbl_ent_set[[#This Row],[Qtd]],"")</f>
        <v/>
      </c>
      <c r="E230" s="76"/>
      <c r="F230" s="74"/>
      <c r="G230" s="60"/>
      <c r="H230" s="56" t="str">
        <f>IFERROR(VLOOKUP(Tbl_ven_set[[#This Row],[Produto]],produtos,5,0),"")</f>
        <v/>
      </c>
      <c r="I230" s="57" t="str">
        <f>IFERROR(Tbl_ven_set[[#This Row],[preço unitário]]*Tbl_ven_set[[#This Row],[Qtd]],"")</f>
        <v/>
      </c>
      <c r="J230" s="76"/>
      <c r="K230" s="68"/>
      <c r="L230" s="68"/>
      <c r="M230" s="68"/>
    </row>
    <row r="231" spans="1:13" s="58" customFormat="1" x14ac:dyDescent="0.3">
      <c r="A231" s="74"/>
      <c r="B231" s="55"/>
      <c r="C231" s="56" t="str">
        <f>IFERROR(VLOOKUP(tbl_ent_set[[#This Row],[Produto]],produtos,3,0),"")</f>
        <v/>
      </c>
      <c r="D231" s="75" t="str">
        <f>IFERROR(tbl_ent_set[[#This Row],[preço unitário]]*tbl_ent_set[[#This Row],[Qtd]],"")</f>
        <v/>
      </c>
      <c r="E231" s="76"/>
      <c r="F231" s="74"/>
      <c r="G231" s="60"/>
      <c r="H231" s="56" t="str">
        <f>IFERROR(VLOOKUP(Tbl_ven_set[[#This Row],[Produto]],produtos,5,0),"")</f>
        <v/>
      </c>
      <c r="I231" s="57" t="str">
        <f>IFERROR(Tbl_ven_set[[#This Row],[preço unitário]]*Tbl_ven_set[[#This Row],[Qtd]],"")</f>
        <v/>
      </c>
      <c r="J231" s="76"/>
      <c r="K231" s="68"/>
      <c r="L231" s="68"/>
      <c r="M231" s="68"/>
    </row>
    <row r="232" spans="1:13" s="58" customFormat="1" x14ac:dyDescent="0.3">
      <c r="A232" s="74"/>
      <c r="B232" s="55"/>
      <c r="C232" s="56" t="str">
        <f>IFERROR(VLOOKUP(tbl_ent_set[[#This Row],[Produto]],produtos,3,0),"")</f>
        <v/>
      </c>
      <c r="D232" s="75" t="str">
        <f>IFERROR(tbl_ent_set[[#This Row],[preço unitário]]*tbl_ent_set[[#This Row],[Qtd]],"")</f>
        <v/>
      </c>
      <c r="E232" s="76"/>
      <c r="F232" s="74"/>
      <c r="G232" s="60"/>
      <c r="H232" s="56" t="str">
        <f>IFERROR(VLOOKUP(Tbl_ven_set[[#This Row],[Produto]],produtos,5,0),"")</f>
        <v/>
      </c>
      <c r="I232" s="57" t="str">
        <f>IFERROR(Tbl_ven_set[[#This Row],[preço unitário]]*Tbl_ven_set[[#This Row],[Qtd]],"")</f>
        <v/>
      </c>
      <c r="J232" s="76"/>
      <c r="K232" s="68"/>
      <c r="L232" s="68"/>
      <c r="M232" s="68"/>
    </row>
    <row r="233" spans="1:13" s="58" customFormat="1" x14ac:dyDescent="0.3">
      <c r="A233" s="74"/>
      <c r="B233" s="55"/>
      <c r="C233" s="56" t="str">
        <f>IFERROR(VLOOKUP(tbl_ent_set[[#This Row],[Produto]],produtos,3,0),"")</f>
        <v/>
      </c>
      <c r="D233" s="75" t="str">
        <f>IFERROR(tbl_ent_set[[#This Row],[preço unitário]]*tbl_ent_set[[#This Row],[Qtd]],"")</f>
        <v/>
      </c>
      <c r="E233" s="76"/>
      <c r="F233" s="74"/>
      <c r="G233" s="60"/>
      <c r="H233" s="56" t="str">
        <f>IFERROR(VLOOKUP(Tbl_ven_set[[#This Row],[Produto]],produtos,5,0),"")</f>
        <v/>
      </c>
      <c r="I233" s="57" t="str">
        <f>IFERROR(Tbl_ven_set[[#This Row],[preço unitário]]*Tbl_ven_set[[#This Row],[Qtd]],"")</f>
        <v/>
      </c>
      <c r="J233" s="76"/>
      <c r="K233" s="68"/>
      <c r="L233" s="68"/>
      <c r="M233" s="68"/>
    </row>
    <row r="234" spans="1:13" s="58" customFormat="1" x14ac:dyDescent="0.3">
      <c r="A234" s="74"/>
      <c r="B234" s="55"/>
      <c r="C234" s="56" t="str">
        <f>IFERROR(VLOOKUP(tbl_ent_set[[#This Row],[Produto]],produtos,3,0),"")</f>
        <v/>
      </c>
      <c r="D234" s="75" t="str">
        <f>IFERROR(tbl_ent_set[[#This Row],[preço unitário]]*tbl_ent_set[[#This Row],[Qtd]],"")</f>
        <v/>
      </c>
      <c r="E234" s="76"/>
      <c r="F234" s="74"/>
      <c r="G234" s="60"/>
      <c r="H234" s="56" t="str">
        <f>IFERROR(VLOOKUP(Tbl_ven_set[[#This Row],[Produto]],produtos,5,0),"")</f>
        <v/>
      </c>
      <c r="I234" s="57" t="str">
        <f>IFERROR(Tbl_ven_set[[#This Row],[preço unitário]]*Tbl_ven_set[[#This Row],[Qtd]],"")</f>
        <v/>
      </c>
      <c r="J234" s="76"/>
      <c r="K234" s="68"/>
      <c r="L234" s="68"/>
      <c r="M234" s="68"/>
    </row>
    <row r="235" spans="1:13" s="58" customFormat="1" x14ac:dyDescent="0.3">
      <c r="A235" s="74"/>
      <c r="B235" s="55"/>
      <c r="C235" s="56" t="str">
        <f>IFERROR(VLOOKUP(tbl_ent_set[[#This Row],[Produto]],produtos,3,0),"")</f>
        <v/>
      </c>
      <c r="D235" s="75" t="str">
        <f>IFERROR(tbl_ent_set[[#This Row],[preço unitário]]*tbl_ent_set[[#This Row],[Qtd]],"")</f>
        <v/>
      </c>
      <c r="E235" s="76"/>
      <c r="F235" s="74"/>
      <c r="G235" s="60"/>
      <c r="H235" s="56" t="str">
        <f>IFERROR(VLOOKUP(Tbl_ven_set[[#This Row],[Produto]],produtos,5,0),"")</f>
        <v/>
      </c>
      <c r="I235" s="57" t="str">
        <f>IFERROR(Tbl_ven_set[[#This Row],[preço unitário]]*Tbl_ven_set[[#This Row],[Qtd]],"")</f>
        <v/>
      </c>
      <c r="J235" s="76"/>
      <c r="K235" s="68"/>
      <c r="L235" s="68"/>
      <c r="M235" s="68"/>
    </row>
    <row r="236" spans="1:13" s="58" customFormat="1" x14ac:dyDescent="0.3">
      <c r="A236" s="74"/>
      <c r="B236" s="55"/>
      <c r="C236" s="56" t="str">
        <f>IFERROR(VLOOKUP(tbl_ent_set[[#This Row],[Produto]],produtos,3,0),"")</f>
        <v/>
      </c>
      <c r="D236" s="75" t="str">
        <f>IFERROR(tbl_ent_set[[#This Row],[preço unitário]]*tbl_ent_set[[#This Row],[Qtd]],"")</f>
        <v/>
      </c>
      <c r="E236" s="76"/>
      <c r="F236" s="74"/>
      <c r="G236" s="60"/>
      <c r="H236" s="56" t="str">
        <f>IFERROR(VLOOKUP(Tbl_ven_set[[#This Row],[Produto]],produtos,5,0),"")</f>
        <v/>
      </c>
      <c r="I236" s="57" t="str">
        <f>IFERROR(Tbl_ven_set[[#This Row],[preço unitário]]*Tbl_ven_set[[#This Row],[Qtd]],"")</f>
        <v/>
      </c>
      <c r="J236" s="76"/>
      <c r="K236" s="68"/>
      <c r="L236" s="68"/>
      <c r="M236" s="68"/>
    </row>
    <row r="237" spans="1:13" s="58" customFormat="1" x14ac:dyDescent="0.3">
      <c r="A237" s="74"/>
      <c r="B237" s="55"/>
      <c r="C237" s="56" t="str">
        <f>IFERROR(VLOOKUP(tbl_ent_set[[#This Row],[Produto]],produtos,3,0),"")</f>
        <v/>
      </c>
      <c r="D237" s="75" t="str">
        <f>IFERROR(tbl_ent_set[[#This Row],[preço unitário]]*tbl_ent_set[[#This Row],[Qtd]],"")</f>
        <v/>
      </c>
      <c r="E237" s="76"/>
      <c r="F237" s="74"/>
      <c r="G237" s="60"/>
      <c r="H237" s="56" t="str">
        <f>IFERROR(VLOOKUP(Tbl_ven_set[[#This Row],[Produto]],produtos,5,0),"")</f>
        <v/>
      </c>
      <c r="I237" s="57" t="str">
        <f>IFERROR(Tbl_ven_set[[#This Row],[preço unitário]]*Tbl_ven_set[[#This Row],[Qtd]],"")</f>
        <v/>
      </c>
      <c r="J237" s="76"/>
      <c r="K237" s="68"/>
      <c r="L237" s="68"/>
      <c r="M237" s="68"/>
    </row>
    <row r="238" spans="1:13" s="58" customFormat="1" x14ac:dyDescent="0.3">
      <c r="A238" s="74"/>
      <c r="B238" s="55"/>
      <c r="C238" s="56" t="str">
        <f>IFERROR(VLOOKUP(tbl_ent_set[[#This Row],[Produto]],produtos,3,0),"")</f>
        <v/>
      </c>
      <c r="D238" s="75" t="str">
        <f>IFERROR(tbl_ent_set[[#This Row],[preço unitário]]*tbl_ent_set[[#This Row],[Qtd]],"")</f>
        <v/>
      </c>
      <c r="E238" s="76"/>
      <c r="F238" s="74"/>
      <c r="G238" s="60"/>
      <c r="H238" s="56" t="str">
        <f>IFERROR(VLOOKUP(Tbl_ven_set[[#This Row],[Produto]],produtos,5,0),"")</f>
        <v/>
      </c>
      <c r="I238" s="57" t="str">
        <f>IFERROR(Tbl_ven_set[[#This Row],[preço unitário]]*Tbl_ven_set[[#This Row],[Qtd]],"")</f>
        <v/>
      </c>
      <c r="J238" s="76"/>
      <c r="K238" s="68"/>
      <c r="L238" s="68"/>
      <c r="M238" s="68"/>
    </row>
    <row r="239" spans="1:13" s="58" customFormat="1" x14ac:dyDescent="0.3">
      <c r="A239" s="74"/>
      <c r="B239" s="55"/>
      <c r="C239" s="56" t="str">
        <f>IFERROR(VLOOKUP(tbl_ent_set[[#This Row],[Produto]],produtos,3,0),"")</f>
        <v/>
      </c>
      <c r="D239" s="75" t="str">
        <f>IFERROR(tbl_ent_set[[#This Row],[preço unitário]]*tbl_ent_set[[#This Row],[Qtd]],"")</f>
        <v/>
      </c>
      <c r="E239" s="76"/>
      <c r="F239" s="74"/>
      <c r="G239" s="60"/>
      <c r="H239" s="56" t="str">
        <f>IFERROR(VLOOKUP(Tbl_ven_set[[#This Row],[Produto]],produtos,5,0),"")</f>
        <v/>
      </c>
      <c r="I239" s="57" t="str">
        <f>IFERROR(Tbl_ven_set[[#This Row],[preço unitário]]*Tbl_ven_set[[#This Row],[Qtd]],"")</f>
        <v/>
      </c>
      <c r="J239" s="76"/>
      <c r="K239" s="68"/>
      <c r="L239" s="68"/>
      <c r="M239" s="68"/>
    </row>
    <row r="240" spans="1:13" s="58" customFormat="1" x14ac:dyDescent="0.3">
      <c r="A240" s="74"/>
      <c r="B240" s="55"/>
      <c r="C240" s="56" t="str">
        <f>IFERROR(VLOOKUP(tbl_ent_set[[#This Row],[Produto]],produtos,3,0),"")</f>
        <v/>
      </c>
      <c r="D240" s="75" t="str">
        <f>IFERROR(tbl_ent_set[[#This Row],[preço unitário]]*tbl_ent_set[[#This Row],[Qtd]],"")</f>
        <v/>
      </c>
      <c r="E240" s="76"/>
      <c r="F240" s="74"/>
      <c r="G240" s="60"/>
      <c r="H240" s="56" t="str">
        <f>IFERROR(VLOOKUP(Tbl_ven_set[[#This Row],[Produto]],produtos,5,0),"")</f>
        <v/>
      </c>
      <c r="I240" s="57" t="str">
        <f>IFERROR(Tbl_ven_set[[#This Row],[preço unitário]]*Tbl_ven_set[[#This Row],[Qtd]],"")</f>
        <v/>
      </c>
      <c r="J240" s="76"/>
      <c r="K240" s="68"/>
      <c r="L240" s="68"/>
      <c r="M240" s="68"/>
    </row>
    <row r="241" spans="1:13" s="58" customFormat="1" x14ac:dyDescent="0.3">
      <c r="A241" s="74"/>
      <c r="B241" s="55"/>
      <c r="C241" s="56" t="str">
        <f>IFERROR(VLOOKUP(tbl_ent_set[[#This Row],[Produto]],produtos,3,0),"")</f>
        <v/>
      </c>
      <c r="D241" s="75" t="str">
        <f>IFERROR(tbl_ent_set[[#This Row],[preço unitário]]*tbl_ent_set[[#This Row],[Qtd]],"")</f>
        <v/>
      </c>
      <c r="E241" s="76"/>
      <c r="F241" s="74"/>
      <c r="G241" s="60"/>
      <c r="H241" s="56" t="str">
        <f>IFERROR(VLOOKUP(Tbl_ven_set[[#This Row],[Produto]],produtos,5,0),"")</f>
        <v/>
      </c>
      <c r="I241" s="57" t="str">
        <f>IFERROR(Tbl_ven_set[[#This Row],[preço unitário]]*Tbl_ven_set[[#This Row],[Qtd]],"")</f>
        <v/>
      </c>
      <c r="J241" s="76"/>
      <c r="K241" s="68"/>
      <c r="L241" s="68"/>
      <c r="M241" s="68"/>
    </row>
    <row r="242" spans="1:13" s="58" customFormat="1" x14ac:dyDescent="0.3">
      <c r="A242" s="74"/>
      <c r="B242" s="55"/>
      <c r="C242" s="56" t="str">
        <f>IFERROR(VLOOKUP(tbl_ent_set[[#This Row],[Produto]],produtos,3,0),"")</f>
        <v/>
      </c>
      <c r="D242" s="75" t="str">
        <f>IFERROR(tbl_ent_set[[#This Row],[preço unitário]]*tbl_ent_set[[#This Row],[Qtd]],"")</f>
        <v/>
      </c>
      <c r="E242" s="76"/>
      <c r="F242" s="74"/>
      <c r="G242" s="60"/>
      <c r="H242" s="56" t="str">
        <f>IFERROR(VLOOKUP(Tbl_ven_set[[#This Row],[Produto]],produtos,5,0),"")</f>
        <v/>
      </c>
      <c r="I242" s="57" t="str">
        <f>IFERROR(Tbl_ven_set[[#This Row],[preço unitário]]*Tbl_ven_set[[#This Row],[Qtd]],"")</f>
        <v/>
      </c>
      <c r="J242" s="76"/>
      <c r="K242" s="68"/>
      <c r="L242" s="68"/>
      <c r="M242" s="68"/>
    </row>
    <row r="243" spans="1:13" s="58" customFormat="1" x14ac:dyDescent="0.3">
      <c r="A243" s="74"/>
      <c r="B243" s="55"/>
      <c r="C243" s="56" t="str">
        <f>IFERROR(VLOOKUP(tbl_ent_set[[#This Row],[Produto]],produtos,3,0),"")</f>
        <v/>
      </c>
      <c r="D243" s="75" t="str">
        <f>IFERROR(tbl_ent_set[[#This Row],[preço unitário]]*tbl_ent_set[[#This Row],[Qtd]],"")</f>
        <v/>
      </c>
      <c r="E243" s="76"/>
      <c r="F243" s="74"/>
      <c r="G243" s="60"/>
      <c r="H243" s="56" t="str">
        <f>IFERROR(VLOOKUP(Tbl_ven_set[[#This Row],[Produto]],produtos,5,0),"")</f>
        <v/>
      </c>
      <c r="I243" s="57" t="str">
        <f>IFERROR(Tbl_ven_set[[#This Row],[preço unitário]]*Tbl_ven_set[[#This Row],[Qtd]],"")</f>
        <v/>
      </c>
      <c r="J243" s="76"/>
      <c r="K243" s="68"/>
      <c r="L243" s="68"/>
      <c r="M243" s="68"/>
    </row>
    <row r="244" spans="1:13" s="58" customFormat="1" x14ac:dyDescent="0.3">
      <c r="A244" s="74"/>
      <c r="B244" s="55"/>
      <c r="C244" s="56" t="str">
        <f>IFERROR(VLOOKUP(tbl_ent_set[[#This Row],[Produto]],produtos,3,0),"")</f>
        <v/>
      </c>
      <c r="D244" s="75" t="str">
        <f>IFERROR(tbl_ent_set[[#This Row],[preço unitário]]*tbl_ent_set[[#This Row],[Qtd]],"")</f>
        <v/>
      </c>
      <c r="E244" s="76"/>
      <c r="F244" s="74"/>
      <c r="G244" s="60"/>
      <c r="H244" s="56" t="str">
        <f>IFERROR(VLOOKUP(Tbl_ven_set[[#This Row],[Produto]],produtos,5,0),"")</f>
        <v/>
      </c>
      <c r="I244" s="57" t="str">
        <f>IFERROR(Tbl_ven_set[[#This Row],[preço unitário]]*Tbl_ven_set[[#This Row],[Qtd]],"")</f>
        <v/>
      </c>
      <c r="J244" s="76"/>
      <c r="K244" s="68"/>
      <c r="L244" s="68"/>
      <c r="M244" s="68"/>
    </row>
    <row r="245" spans="1:13" s="58" customFormat="1" x14ac:dyDescent="0.3">
      <c r="A245" s="74"/>
      <c r="B245" s="55"/>
      <c r="C245" s="56" t="str">
        <f>IFERROR(VLOOKUP(tbl_ent_set[[#This Row],[Produto]],produtos,3,0),"")</f>
        <v/>
      </c>
      <c r="D245" s="75" t="str">
        <f>IFERROR(tbl_ent_set[[#This Row],[preço unitário]]*tbl_ent_set[[#This Row],[Qtd]],"")</f>
        <v/>
      </c>
      <c r="E245" s="76"/>
      <c r="F245" s="74"/>
      <c r="G245" s="60"/>
      <c r="H245" s="56" t="str">
        <f>IFERROR(VLOOKUP(Tbl_ven_set[[#This Row],[Produto]],produtos,5,0),"")</f>
        <v/>
      </c>
      <c r="I245" s="57" t="str">
        <f>IFERROR(Tbl_ven_set[[#This Row],[preço unitário]]*Tbl_ven_set[[#This Row],[Qtd]],"")</f>
        <v/>
      </c>
      <c r="J245" s="76"/>
      <c r="K245" s="68"/>
      <c r="L245" s="68"/>
      <c r="M245" s="68"/>
    </row>
    <row r="246" spans="1:13" s="58" customFormat="1" x14ac:dyDescent="0.3">
      <c r="A246" s="74"/>
      <c r="B246" s="55"/>
      <c r="C246" s="56" t="str">
        <f>IFERROR(VLOOKUP(tbl_ent_set[[#This Row],[Produto]],produtos,3,0),"")</f>
        <v/>
      </c>
      <c r="D246" s="75" t="str">
        <f>IFERROR(tbl_ent_set[[#This Row],[preço unitário]]*tbl_ent_set[[#This Row],[Qtd]],"")</f>
        <v/>
      </c>
      <c r="E246" s="76"/>
      <c r="F246" s="74"/>
      <c r="G246" s="60"/>
      <c r="H246" s="56" t="str">
        <f>IFERROR(VLOOKUP(Tbl_ven_set[[#This Row],[Produto]],produtos,5,0),"")</f>
        <v/>
      </c>
      <c r="I246" s="57" t="str">
        <f>IFERROR(Tbl_ven_set[[#This Row],[preço unitário]]*Tbl_ven_set[[#This Row],[Qtd]],"")</f>
        <v/>
      </c>
      <c r="J246" s="76"/>
      <c r="K246" s="68"/>
      <c r="L246" s="68"/>
      <c r="M246" s="68"/>
    </row>
    <row r="247" spans="1:13" s="58" customFormat="1" x14ac:dyDescent="0.3">
      <c r="A247" s="74"/>
      <c r="B247" s="55"/>
      <c r="C247" s="56" t="str">
        <f>IFERROR(VLOOKUP(tbl_ent_set[[#This Row],[Produto]],produtos,3,0),"")</f>
        <v/>
      </c>
      <c r="D247" s="75" t="str">
        <f>IFERROR(tbl_ent_set[[#This Row],[preço unitário]]*tbl_ent_set[[#This Row],[Qtd]],"")</f>
        <v/>
      </c>
      <c r="E247" s="76"/>
      <c r="F247" s="74"/>
      <c r="G247" s="60"/>
      <c r="H247" s="56" t="str">
        <f>IFERROR(VLOOKUP(Tbl_ven_set[[#This Row],[Produto]],produtos,5,0),"")</f>
        <v/>
      </c>
      <c r="I247" s="57" t="str">
        <f>IFERROR(Tbl_ven_set[[#This Row],[preço unitário]]*Tbl_ven_set[[#This Row],[Qtd]],"")</f>
        <v/>
      </c>
      <c r="J247" s="76"/>
      <c r="K247" s="68"/>
      <c r="L247" s="68"/>
      <c r="M247" s="68"/>
    </row>
    <row r="248" spans="1:13" s="58" customFormat="1" x14ac:dyDescent="0.3">
      <c r="A248" s="74"/>
      <c r="B248" s="55"/>
      <c r="C248" s="56" t="str">
        <f>IFERROR(VLOOKUP(tbl_ent_set[[#This Row],[Produto]],produtos,3,0),"")</f>
        <v/>
      </c>
      <c r="D248" s="75" t="str">
        <f>IFERROR(tbl_ent_set[[#This Row],[preço unitário]]*tbl_ent_set[[#This Row],[Qtd]],"")</f>
        <v/>
      </c>
      <c r="E248" s="76"/>
      <c r="F248" s="74"/>
      <c r="G248" s="60"/>
      <c r="H248" s="56" t="str">
        <f>IFERROR(VLOOKUP(Tbl_ven_set[[#This Row],[Produto]],produtos,5,0),"")</f>
        <v/>
      </c>
      <c r="I248" s="57" t="str">
        <f>IFERROR(Tbl_ven_set[[#This Row],[preço unitário]]*Tbl_ven_set[[#This Row],[Qtd]],"")</f>
        <v/>
      </c>
      <c r="J248" s="76"/>
      <c r="K248" s="68"/>
      <c r="L248" s="68"/>
      <c r="M248" s="68"/>
    </row>
    <row r="249" spans="1:13" s="58" customFormat="1" x14ac:dyDescent="0.3">
      <c r="A249" s="74"/>
      <c r="B249" s="55"/>
      <c r="C249" s="56" t="str">
        <f>IFERROR(VLOOKUP(tbl_ent_set[[#This Row],[Produto]],produtos,3,0),"")</f>
        <v/>
      </c>
      <c r="D249" s="75" t="str">
        <f>IFERROR(tbl_ent_set[[#This Row],[preço unitário]]*tbl_ent_set[[#This Row],[Qtd]],"")</f>
        <v/>
      </c>
      <c r="E249" s="76"/>
      <c r="F249" s="74"/>
      <c r="G249" s="60"/>
      <c r="H249" s="56" t="str">
        <f>IFERROR(VLOOKUP(Tbl_ven_set[[#This Row],[Produto]],produtos,5,0),"")</f>
        <v/>
      </c>
      <c r="I249" s="57" t="str">
        <f>IFERROR(Tbl_ven_set[[#This Row],[preço unitário]]*Tbl_ven_set[[#This Row],[Qtd]],"")</f>
        <v/>
      </c>
      <c r="J249" s="76"/>
      <c r="K249" s="68"/>
      <c r="L249" s="68"/>
      <c r="M249" s="68"/>
    </row>
    <row r="250" spans="1:13" s="58" customFormat="1" x14ac:dyDescent="0.3">
      <c r="A250" s="74"/>
      <c r="B250" s="55"/>
      <c r="C250" s="56" t="str">
        <f>IFERROR(VLOOKUP(tbl_ent_set[[#This Row],[Produto]],produtos,3,0),"")</f>
        <v/>
      </c>
      <c r="D250" s="75" t="str">
        <f>IFERROR(tbl_ent_set[[#This Row],[preço unitário]]*tbl_ent_set[[#This Row],[Qtd]],"")</f>
        <v/>
      </c>
      <c r="E250" s="76"/>
      <c r="F250" s="74"/>
      <c r="G250" s="60"/>
      <c r="H250" s="56" t="str">
        <f>IFERROR(VLOOKUP(Tbl_ven_set[[#This Row],[Produto]],produtos,5,0),"")</f>
        <v/>
      </c>
      <c r="I250" s="57" t="str">
        <f>IFERROR(Tbl_ven_set[[#This Row],[preço unitário]]*Tbl_ven_set[[#This Row],[Qtd]],"")</f>
        <v/>
      </c>
      <c r="J250" s="76"/>
      <c r="K250" s="68"/>
      <c r="L250" s="68"/>
      <c r="M250" s="68"/>
    </row>
    <row r="251" spans="1:13" s="58" customFormat="1" x14ac:dyDescent="0.3">
      <c r="A251" s="74"/>
      <c r="B251" s="55"/>
      <c r="C251" s="56" t="str">
        <f>IFERROR(VLOOKUP(tbl_ent_set[[#This Row],[Produto]],produtos,3,0),"")</f>
        <v/>
      </c>
      <c r="D251" s="75" t="str">
        <f>IFERROR(tbl_ent_set[[#This Row],[preço unitário]]*tbl_ent_set[[#This Row],[Qtd]],"")</f>
        <v/>
      </c>
      <c r="E251" s="76"/>
      <c r="F251" s="74"/>
      <c r="G251" s="60"/>
      <c r="H251" s="56" t="str">
        <f>IFERROR(VLOOKUP(Tbl_ven_set[[#This Row],[Produto]],produtos,5,0),"")</f>
        <v/>
      </c>
      <c r="I251" s="57" t="str">
        <f>IFERROR(Tbl_ven_set[[#This Row],[preço unitário]]*Tbl_ven_set[[#This Row],[Qtd]],"")</f>
        <v/>
      </c>
      <c r="J251" s="76"/>
      <c r="K251" s="68"/>
      <c r="L251" s="68"/>
      <c r="M251" s="68"/>
    </row>
    <row r="252" spans="1:13" s="58" customFormat="1" x14ac:dyDescent="0.3">
      <c r="A252" s="74"/>
      <c r="B252" s="55"/>
      <c r="C252" s="56" t="str">
        <f>IFERROR(VLOOKUP(tbl_ent_set[[#This Row],[Produto]],produtos,3,0),"")</f>
        <v/>
      </c>
      <c r="D252" s="75" t="str">
        <f>IFERROR(tbl_ent_set[[#This Row],[preço unitário]]*tbl_ent_set[[#This Row],[Qtd]],"")</f>
        <v/>
      </c>
      <c r="E252" s="76"/>
      <c r="F252" s="74"/>
      <c r="G252" s="60"/>
      <c r="H252" s="56" t="str">
        <f>IFERROR(VLOOKUP(Tbl_ven_set[[#This Row],[Produto]],produtos,5,0),"")</f>
        <v/>
      </c>
      <c r="I252" s="57" t="str">
        <f>IFERROR(Tbl_ven_set[[#This Row],[preço unitário]]*Tbl_ven_set[[#This Row],[Qtd]],"")</f>
        <v/>
      </c>
      <c r="J252" s="76"/>
      <c r="K252" s="68"/>
      <c r="L252" s="68"/>
      <c r="M252" s="68"/>
    </row>
    <row r="253" spans="1:13" s="58" customFormat="1" x14ac:dyDescent="0.3">
      <c r="A253" s="74"/>
      <c r="B253" s="55"/>
      <c r="C253" s="56" t="str">
        <f>IFERROR(VLOOKUP(tbl_ent_set[[#This Row],[Produto]],produtos,3,0),"")</f>
        <v/>
      </c>
      <c r="D253" s="75" t="str">
        <f>IFERROR(tbl_ent_set[[#This Row],[preço unitário]]*tbl_ent_set[[#This Row],[Qtd]],"")</f>
        <v/>
      </c>
      <c r="E253" s="76"/>
      <c r="F253" s="74"/>
      <c r="G253" s="60"/>
      <c r="H253" s="56" t="str">
        <f>IFERROR(VLOOKUP(Tbl_ven_set[[#This Row],[Produto]],produtos,5,0),"")</f>
        <v/>
      </c>
      <c r="I253" s="57" t="str">
        <f>IFERROR(Tbl_ven_set[[#This Row],[preço unitário]]*Tbl_ven_set[[#This Row],[Qtd]],"")</f>
        <v/>
      </c>
      <c r="J253" s="76"/>
      <c r="K253" s="68"/>
      <c r="L253" s="68"/>
      <c r="M253" s="68"/>
    </row>
    <row r="254" spans="1:13" s="58" customFormat="1" x14ac:dyDescent="0.3">
      <c r="A254" s="74"/>
      <c r="B254" s="55"/>
      <c r="C254" s="56" t="str">
        <f>IFERROR(VLOOKUP(tbl_ent_set[[#This Row],[Produto]],produtos,3,0),"")</f>
        <v/>
      </c>
      <c r="D254" s="75" t="str">
        <f>IFERROR(tbl_ent_set[[#This Row],[preço unitário]]*tbl_ent_set[[#This Row],[Qtd]],"")</f>
        <v/>
      </c>
      <c r="E254" s="76"/>
      <c r="F254" s="74"/>
      <c r="G254" s="60"/>
      <c r="H254" s="56" t="str">
        <f>IFERROR(VLOOKUP(Tbl_ven_set[[#This Row],[Produto]],produtos,5,0),"")</f>
        <v/>
      </c>
      <c r="I254" s="57" t="str">
        <f>IFERROR(Tbl_ven_set[[#This Row],[preço unitário]]*Tbl_ven_set[[#This Row],[Qtd]],"")</f>
        <v/>
      </c>
      <c r="J254" s="76"/>
      <c r="K254" s="68"/>
      <c r="L254" s="68"/>
      <c r="M254" s="68"/>
    </row>
    <row r="255" spans="1:13" s="58" customFormat="1" x14ac:dyDescent="0.3">
      <c r="A255" s="74"/>
      <c r="B255" s="55"/>
      <c r="C255" s="56" t="str">
        <f>IFERROR(VLOOKUP(tbl_ent_set[[#This Row],[Produto]],produtos,3,0),"")</f>
        <v/>
      </c>
      <c r="D255" s="75" t="str">
        <f>IFERROR(tbl_ent_set[[#This Row],[preço unitário]]*tbl_ent_set[[#This Row],[Qtd]],"")</f>
        <v/>
      </c>
      <c r="E255" s="76"/>
      <c r="F255" s="74"/>
      <c r="G255" s="60"/>
      <c r="H255" s="56" t="str">
        <f>IFERROR(VLOOKUP(Tbl_ven_set[[#This Row],[Produto]],produtos,5,0),"")</f>
        <v/>
      </c>
      <c r="I255" s="57" t="str">
        <f>IFERROR(Tbl_ven_set[[#This Row],[preço unitário]]*Tbl_ven_set[[#This Row],[Qtd]],"")</f>
        <v/>
      </c>
      <c r="J255" s="76"/>
      <c r="K255" s="68"/>
      <c r="L255" s="68"/>
      <c r="M255" s="68"/>
    </row>
    <row r="256" spans="1:13" s="58" customFormat="1" x14ac:dyDescent="0.3">
      <c r="A256" s="74"/>
      <c r="B256" s="55"/>
      <c r="C256" s="56" t="str">
        <f>IFERROR(VLOOKUP(tbl_ent_set[[#This Row],[Produto]],produtos,3,0),"")</f>
        <v/>
      </c>
      <c r="D256" s="75" t="str">
        <f>IFERROR(tbl_ent_set[[#This Row],[preço unitário]]*tbl_ent_set[[#This Row],[Qtd]],"")</f>
        <v/>
      </c>
      <c r="E256" s="76"/>
      <c r="F256" s="74"/>
      <c r="G256" s="60"/>
      <c r="H256" s="56" t="str">
        <f>IFERROR(VLOOKUP(Tbl_ven_set[[#This Row],[Produto]],produtos,5,0),"")</f>
        <v/>
      </c>
      <c r="I256" s="57" t="str">
        <f>IFERROR(Tbl_ven_set[[#This Row],[preço unitário]]*Tbl_ven_set[[#This Row],[Qtd]],"")</f>
        <v/>
      </c>
      <c r="J256" s="76"/>
      <c r="K256" s="68"/>
      <c r="L256" s="68"/>
      <c r="M256" s="68"/>
    </row>
    <row r="257" spans="1:13" s="58" customFormat="1" x14ac:dyDescent="0.3">
      <c r="A257" s="74"/>
      <c r="B257" s="55"/>
      <c r="C257" s="56" t="str">
        <f>IFERROR(VLOOKUP(tbl_ent_set[[#This Row],[Produto]],produtos,3,0),"")</f>
        <v/>
      </c>
      <c r="D257" s="75" t="str">
        <f>IFERROR(tbl_ent_set[[#This Row],[preço unitário]]*tbl_ent_set[[#This Row],[Qtd]],"")</f>
        <v/>
      </c>
      <c r="E257" s="76"/>
      <c r="F257" s="74"/>
      <c r="G257" s="60"/>
      <c r="H257" s="56" t="str">
        <f>IFERROR(VLOOKUP(Tbl_ven_set[[#This Row],[Produto]],produtos,5,0),"")</f>
        <v/>
      </c>
      <c r="I257" s="57" t="str">
        <f>IFERROR(Tbl_ven_set[[#This Row],[preço unitário]]*Tbl_ven_set[[#This Row],[Qtd]],"")</f>
        <v/>
      </c>
      <c r="J257" s="76"/>
      <c r="K257" s="68"/>
      <c r="L257" s="68"/>
      <c r="M257" s="68"/>
    </row>
    <row r="258" spans="1:13" s="58" customFormat="1" x14ac:dyDescent="0.3">
      <c r="A258" s="74"/>
      <c r="B258" s="55"/>
      <c r="C258" s="56" t="str">
        <f>IFERROR(VLOOKUP(tbl_ent_set[[#This Row],[Produto]],produtos,3,0),"")</f>
        <v/>
      </c>
      <c r="D258" s="75" t="str">
        <f>IFERROR(tbl_ent_set[[#This Row],[preço unitário]]*tbl_ent_set[[#This Row],[Qtd]],"")</f>
        <v/>
      </c>
      <c r="E258" s="76"/>
      <c r="F258" s="74"/>
      <c r="G258" s="60"/>
      <c r="H258" s="56" t="str">
        <f>IFERROR(VLOOKUP(Tbl_ven_set[[#This Row],[Produto]],produtos,5,0),"")</f>
        <v/>
      </c>
      <c r="I258" s="57" t="str">
        <f>IFERROR(Tbl_ven_set[[#This Row],[preço unitário]]*Tbl_ven_set[[#This Row],[Qtd]],"")</f>
        <v/>
      </c>
      <c r="J258" s="76"/>
      <c r="K258" s="68"/>
      <c r="L258" s="68"/>
      <c r="M258" s="68"/>
    </row>
    <row r="259" spans="1:13" s="58" customFormat="1" x14ac:dyDescent="0.3">
      <c r="A259" s="74"/>
      <c r="B259" s="55"/>
      <c r="C259" s="56" t="str">
        <f>IFERROR(VLOOKUP(tbl_ent_set[[#This Row],[Produto]],produtos,3,0),"")</f>
        <v/>
      </c>
      <c r="D259" s="75" t="str">
        <f>IFERROR(tbl_ent_set[[#This Row],[preço unitário]]*tbl_ent_set[[#This Row],[Qtd]],"")</f>
        <v/>
      </c>
      <c r="E259" s="76"/>
      <c r="F259" s="74"/>
      <c r="G259" s="60"/>
      <c r="H259" s="56" t="str">
        <f>IFERROR(VLOOKUP(Tbl_ven_set[[#This Row],[Produto]],produtos,5,0),"")</f>
        <v/>
      </c>
      <c r="I259" s="57" t="str">
        <f>IFERROR(Tbl_ven_set[[#This Row],[preço unitário]]*Tbl_ven_set[[#This Row],[Qtd]],"")</f>
        <v/>
      </c>
      <c r="J259" s="76"/>
      <c r="K259" s="68"/>
      <c r="L259" s="68"/>
      <c r="M259" s="68"/>
    </row>
    <row r="260" spans="1:13" s="58" customFormat="1" x14ac:dyDescent="0.3">
      <c r="A260" s="74"/>
      <c r="B260" s="55"/>
      <c r="C260" s="56" t="str">
        <f>IFERROR(VLOOKUP(tbl_ent_set[[#This Row],[Produto]],produtos,3,0),"")</f>
        <v/>
      </c>
      <c r="D260" s="75" t="str">
        <f>IFERROR(tbl_ent_set[[#This Row],[preço unitário]]*tbl_ent_set[[#This Row],[Qtd]],"")</f>
        <v/>
      </c>
      <c r="E260" s="76"/>
      <c r="F260" s="74"/>
      <c r="G260" s="60"/>
      <c r="H260" s="56" t="str">
        <f>IFERROR(VLOOKUP(Tbl_ven_set[[#This Row],[Produto]],produtos,5,0),"")</f>
        <v/>
      </c>
      <c r="I260" s="57" t="str">
        <f>IFERROR(Tbl_ven_set[[#This Row],[preço unitário]]*Tbl_ven_set[[#This Row],[Qtd]],"")</f>
        <v/>
      </c>
      <c r="J260" s="76"/>
      <c r="K260" s="68"/>
      <c r="L260" s="68"/>
      <c r="M260" s="68"/>
    </row>
    <row r="261" spans="1:13" s="58" customFormat="1" x14ac:dyDescent="0.3">
      <c r="A261" s="74"/>
      <c r="B261" s="55"/>
      <c r="C261" s="56" t="str">
        <f>IFERROR(VLOOKUP(tbl_ent_set[[#This Row],[Produto]],produtos,3,0),"")</f>
        <v/>
      </c>
      <c r="D261" s="75" t="str">
        <f>IFERROR(tbl_ent_set[[#This Row],[preço unitário]]*tbl_ent_set[[#This Row],[Qtd]],"")</f>
        <v/>
      </c>
      <c r="E261" s="76"/>
      <c r="F261" s="74"/>
      <c r="G261" s="60"/>
      <c r="H261" s="56" t="str">
        <f>IFERROR(VLOOKUP(Tbl_ven_set[[#This Row],[Produto]],produtos,5,0),"")</f>
        <v/>
      </c>
      <c r="I261" s="57" t="str">
        <f>IFERROR(Tbl_ven_set[[#This Row],[preço unitário]]*Tbl_ven_set[[#This Row],[Qtd]],"")</f>
        <v/>
      </c>
      <c r="J261" s="76"/>
      <c r="K261" s="68"/>
      <c r="L261" s="68"/>
      <c r="M261" s="68"/>
    </row>
    <row r="262" spans="1:13" s="58" customFormat="1" x14ac:dyDescent="0.3">
      <c r="A262" s="74"/>
      <c r="B262" s="55"/>
      <c r="C262" s="56" t="str">
        <f>IFERROR(VLOOKUP(tbl_ent_set[[#This Row],[Produto]],produtos,3,0),"")</f>
        <v/>
      </c>
      <c r="D262" s="75" t="str">
        <f>IFERROR(tbl_ent_set[[#This Row],[preço unitário]]*tbl_ent_set[[#This Row],[Qtd]],"")</f>
        <v/>
      </c>
      <c r="E262" s="76"/>
      <c r="F262" s="74"/>
      <c r="G262" s="60"/>
      <c r="H262" s="56" t="str">
        <f>IFERROR(VLOOKUP(Tbl_ven_set[[#This Row],[Produto]],produtos,5,0),"")</f>
        <v/>
      </c>
      <c r="I262" s="57" t="str">
        <f>IFERROR(Tbl_ven_set[[#This Row],[preço unitário]]*Tbl_ven_set[[#This Row],[Qtd]],"")</f>
        <v/>
      </c>
      <c r="J262" s="76"/>
      <c r="K262" s="68"/>
      <c r="L262" s="68"/>
      <c r="M262" s="68"/>
    </row>
    <row r="263" spans="1:13" s="58" customFormat="1" x14ac:dyDescent="0.3">
      <c r="A263" s="74"/>
      <c r="B263" s="55"/>
      <c r="C263" s="56" t="str">
        <f>IFERROR(VLOOKUP(tbl_ent_set[[#This Row],[Produto]],produtos,3,0),"")</f>
        <v/>
      </c>
      <c r="D263" s="75" t="str">
        <f>IFERROR(tbl_ent_set[[#This Row],[preço unitário]]*tbl_ent_set[[#This Row],[Qtd]],"")</f>
        <v/>
      </c>
      <c r="E263" s="76"/>
      <c r="F263" s="74"/>
      <c r="G263" s="60"/>
      <c r="H263" s="56" t="str">
        <f>IFERROR(VLOOKUP(Tbl_ven_set[[#This Row],[Produto]],produtos,5,0),"")</f>
        <v/>
      </c>
      <c r="I263" s="57" t="str">
        <f>IFERROR(Tbl_ven_set[[#This Row],[preço unitário]]*Tbl_ven_set[[#This Row],[Qtd]],"")</f>
        <v/>
      </c>
      <c r="J263" s="76"/>
      <c r="K263" s="68"/>
      <c r="L263" s="68"/>
      <c r="M263" s="68"/>
    </row>
    <row r="264" spans="1:13" s="58" customFormat="1" x14ac:dyDescent="0.3">
      <c r="A264" s="74"/>
      <c r="B264" s="55"/>
      <c r="C264" s="56" t="str">
        <f>IFERROR(VLOOKUP(tbl_ent_set[[#This Row],[Produto]],produtos,3,0),"")</f>
        <v/>
      </c>
      <c r="D264" s="75" t="str">
        <f>IFERROR(tbl_ent_set[[#This Row],[preço unitário]]*tbl_ent_set[[#This Row],[Qtd]],"")</f>
        <v/>
      </c>
      <c r="E264" s="76"/>
      <c r="F264" s="74"/>
      <c r="G264" s="60"/>
      <c r="H264" s="56" t="str">
        <f>IFERROR(VLOOKUP(Tbl_ven_set[[#This Row],[Produto]],produtos,5,0),"")</f>
        <v/>
      </c>
      <c r="I264" s="57" t="str">
        <f>IFERROR(Tbl_ven_set[[#This Row],[preço unitário]]*Tbl_ven_set[[#This Row],[Qtd]],"")</f>
        <v/>
      </c>
      <c r="J264" s="76"/>
      <c r="K264" s="68"/>
      <c r="L264" s="68"/>
      <c r="M264" s="68"/>
    </row>
    <row r="265" spans="1:13" s="58" customFormat="1" x14ac:dyDescent="0.3">
      <c r="A265" s="74"/>
      <c r="B265" s="55"/>
      <c r="C265" s="56" t="str">
        <f>IFERROR(VLOOKUP(tbl_ent_set[[#This Row],[Produto]],produtos,3,0),"")</f>
        <v/>
      </c>
      <c r="D265" s="75" t="str">
        <f>IFERROR(tbl_ent_set[[#This Row],[preço unitário]]*tbl_ent_set[[#This Row],[Qtd]],"")</f>
        <v/>
      </c>
      <c r="E265" s="76"/>
      <c r="F265" s="74"/>
      <c r="G265" s="60"/>
      <c r="H265" s="56" t="str">
        <f>IFERROR(VLOOKUP(Tbl_ven_set[[#This Row],[Produto]],produtos,5,0),"")</f>
        <v/>
      </c>
      <c r="I265" s="57" t="str">
        <f>IFERROR(Tbl_ven_set[[#This Row],[preço unitário]]*Tbl_ven_set[[#This Row],[Qtd]],"")</f>
        <v/>
      </c>
      <c r="J265" s="76"/>
      <c r="K265" s="68"/>
      <c r="L265" s="68"/>
      <c r="M265" s="68"/>
    </row>
    <row r="266" spans="1:13" s="58" customFormat="1" x14ac:dyDescent="0.3">
      <c r="A266" s="74"/>
      <c r="B266" s="55"/>
      <c r="C266" s="56" t="str">
        <f>IFERROR(VLOOKUP(tbl_ent_set[[#This Row],[Produto]],produtos,3,0),"")</f>
        <v/>
      </c>
      <c r="D266" s="75" t="str">
        <f>IFERROR(tbl_ent_set[[#This Row],[preço unitário]]*tbl_ent_set[[#This Row],[Qtd]],"")</f>
        <v/>
      </c>
      <c r="E266" s="76"/>
      <c r="F266" s="74"/>
      <c r="G266" s="60"/>
      <c r="H266" s="56" t="str">
        <f>IFERROR(VLOOKUP(Tbl_ven_set[[#This Row],[Produto]],produtos,5,0),"")</f>
        <v/>
      </c>
      <c r="I266" s="57" t="str">
        <f>IFERROR(Tbl_ven_set[[#This Row],[preço unitário]]*Tbl_ven_set[[#This Row],[Qtd]],"")</f>
        <v/>
      </c>
      <c r="J266" s="76"/>
      <c r="K266" s="68"/>
      <c r="L266" s="68"/>
      <c r="M266" s="68"/>
    </row>
    <row r="267" spans="1:13" s="58" customFormat="1" x14ac:dyDescent="0.3">
      <c r="A267" s="74"/>
      <c r="B267" s="55"/>
      <c r="C267" s="56" t="str">
        <f>IFERROR(VLOOKUP(tbl_ent_set[[#This Row],[Produto]],produtos,3,0),"")</f>
        <v/>
      </c>
      <c r="D267" s="75" t="str">
        <f>IFERROR(tbl_ent_set[[#This Row],[preço unitário]]*tbl_ent_set[[#This Row],[Qtd]],"")</f>
        <v/>
      </c>
      <c r="E267" s="76"/>
      <c r="F267" s="74"/>
      <c r="G267" s="60"/>
      <c r="H267" s="56" t="str">
        <f>IFERROR(VLOOKUP(Tbl_ven_set[[#This Row],[Produto]],produtos,5,0),"")</f>
        <v/>
      </c>
      <c r="I267" s="57" t="str">
        <f>IFERROR(Tbl_ven_set[[#This Row],[preço unitário]]*Tbl_ven_set[[#This Row],[Qtd]],"")</f>
        <v/>
      </c>
      <c r="J267" s="76"/>
      <c r="K267" s="68"/>
      <c r="L267" s="68"/>
      <c r="M267" s="68"/>
    </row>
    <row r="268" spans="1:13" s="58" customFormat="1" x14ac:dyDescent="0.3">
      <c r="A268" s="74"/>
      <c r="B268" s="55"/>
      <c r="C268" s="56" t="str">
        <f>IFERROR(VLOOKUP(tbl_ent_set[[#This Row],[Produto]],produtos,3,0),"")</f>
        <v/>
      </c>
      <c r="D268" s="75" t="str">
        <f>IFERROR(tbl_ent_set[[#This Row],[preço unitário]]*tbl_ent_set[[#This Row],[Qtd]],"")</f>
        <v/>
      </c>
      <c r="E268" s="76"/>
      <c r="F268" s="74"/>
      <c r="G268" s="60"/>
      <c r="H268" s="56" t="str">
        <f>IFERROR(VLOOKUP(Tbl_ven_set[[#This Row],[Produto]],produtos,5,0),"")</f>
        <v/>
      </c>
      <c r="I268" s="57" t="str">
        <f>IFERROR(Tbl_ven_set[[#This Row],[preço unitário]]*Tbl_ven_set[[#This Row],[Qtd]],"")</f>
        <v/>
      </c>
      <c r="J268" s="76"/>
      <c r="K268" s="68"/>
      <c r="L268" s="68"/>
      <c r="M268" s="68"/>
    </row>
    <row r="269" spans="1:13" s="58" customFormat="1" x14ac:dyDescent="0.3">
      <c r="A269" s="74"/>
      <c r="B269" s="55"/>
      <c r="C269" s="56" t="str">
        <f>IFERROR(VLOOKUP(tbl_ent_set[[#This Row],[Produto]],produtos,3,0),"")</f>
        <v/>
      </c>
      <c r="D269" s="75" t="str">
        <f>IFERROR(tbl_ent_set[[#This Row],[preço unitário]]*tbl_ent_set[[#This Row],[Qtd]],"")</f>
        <v/>
      </c>
      <c r="E269" s="76"/>
      <c r="F269" s="74"/>
      <c r="G269" s="60"/>
      <c r="H269" s="56" t="str">
        <f>IFERROR(VLOOKUP(Tbl_ven_set[[#This Row],[Produto]],produtos,5,0),"")</f>
        <v/>
      </c>
      <c r="I269" s="57" t="str">
        <f>IFERROR(Tbl_ven_set[[#This Row],[preço unitário]]*Tbl_ven_set[[#This Row],[Qtd]],"")</f>
        <v/>
      </c>
      <c r="J269" s="76"/>
      <c r="K269" s="68"/>
      <c r="L269" s="68"/>
      <c r="M269" s="68"/>
    </row>
    <row r="270" spans="1:13" s="58" customFormat="1" x14ac:dyDescent="0.3">
      <c r="A270" s="74"/>
      <c r="B270" s="55"/>
      <c r="C270" s="56" t="str">
        <f>IFERROR(VLOOKUP(tbl_ent_set[[#This Row],[Produto]],produtos,3,0),"")</f>
        <v/>
      </c>
      <c r="D270" s="75" t="str">
        <f>IFERROR(tbl_ent_set[[#This Row],[preço unitário]]*tbl_ent_set[[#This Row],[Qtd]],"")</f>
        <v/>
      </c>
      <c r="E270" s="76"/>
      <c r="F270" s="74"/>
      <c r="G270" s="60"/>
      <c r="H270" s="56" t="str">
        <f>IFERROR(VLOOKUP(Tbl_ven_set[[#This Row],[Produto]],produtos,5,0),"")</f>
        <v/>
      </c>
      <c r="I270" s="57" t="str">
        <f>IFERROR(Tbl_ven_set[[#This Row],[preço unitário]]*Tbl_ven_set[[#This Row],[Qtd]],"")</f>
        <v/>
      </c>
      <c r="J270" s="76"/>
      <c r="K270" s="68"/>
      <c r="L270" s="68"/>
      <c r="M270" s="68"/>
    </row>
    <row r="271" spans="1:13" s="58" customFormat="1" x14ac:dyDescent="0.3">
      <c r="A271" s="74"/>
      <c r="B271" s="55"/>
      <c r="C271" s="56" t="str">
        <f>IFERROR(VLOOKUP(tbl_ent_set[[#This Row],[Produto]],produtos,3,0),"")</f>
        <v/>
      </c>
      <c r="D271" s="75" t="str">
        <f>IFERROR(tbl_ent_set[[#This Row],[preço unitário]]*tbl_ent_set[[#This Row],[Qtd]],"")</f>
        <v/>
      </c>
      <c r="E271" s="76"/>
      <c r="F271" s="74"/>
      <c r="G271" s="60"/>
      <c r="H271" s="56" t="str">
        <f>IFERROR(VLOOKUP(Tbl_ven_set[[#This Row],[Produto]],produtos,5,0),"")</f>
        <v/>
      </c>
      <c r="I271" s="57" t="str">
        <f>IFERROR(Tbl_ven_set[[#This Row],[preço unitário]]*Tbl_ven_set[[#This Row],[Qtd]],"")</f>
        <v/>
      </c>
      <c r="J271" s="76"/>
      <c r="K271" s="68"/>
      <c r="L271" s="68"/>
      <c r="M271" s="68"/>
    </row>
    <row r="272" spans="1:13" s="58" customFormat="1" x14ac:dyDescent="0.3">
      <c r="A272" s="74"/>
      <c r="B272" s="55"/>
      <c r="C272" s="56" t="str">
        <f>IFERROR(VLOOKUP(tbl_ent_set[[#This Row],[Produto]],produtos,3,0),"")</f>
        <v/>
      </c>
      <c r="D272" s="75" t="str">
        <f>IFERROR(tbl_ent_set[[#This Row],[preço unitário]]*tbl_ent_set[[#This Row],[Qtd]],"")</f>
        <v/>
      </c>
      <c r="E272" s="76"/>
      <c r="F272" s="74"/>
      <c r="G272" s="60"/>
      <c r="H272" s="56" t="str">
        <f>IFERROR(VLOOKUP(Tbl_ven_set[[#This Row],[Produto]],produtos,5,0),"")</f>
        <v/>
      </c>
      <c r="I272" s="57" t="str">
        <f>IFERROR(Tbl_ven_set[[#This Row],[preço unitário]]*Tbl_ven_set[[#This Row],[Qtd]],"")</f>
        <v/>
      </c>
      <c r="J272" s="76"/>
      <c r="K272" s="68"/>
      <c r="L272" s="68"/>
      <c r="M272" s="68"/>
    </row>
    <row r="273" spans="1:13" s="58" customFormat="1" x14ac:dyDescent="0.3">
      <c r="A273" s="74"/>
      <c r="B273" s="55"/>
      <c r="C273" s="56" t="str">
        <f>IFERROR(VLOOKUP(tbl_ent_set[[#This Row],[Produto]],produtos,3,0),"")</f>
        <v/>
      </c>
      <c r="D273" s="75" t="str">
        <f>IFERROR(tbl_ent_set[[#This Row],[preço unitário]]*tbl_ent_set[[#This Row],[Qtd]],"")</f>
        <v/>
      </c>
      <c r="E273" s="76"/>
      <c r="F273" s="74"/>
      <c r="G273" s="60"/>
      <c r="H273" s="56" t="str">
        <f>IFERROR(VLOOKUP(Tbl_ven_set[[#This Row],[Produto]],produtos,5,0),"")</f>
        <v/>
      </c>
      <c r="I273" s="57" t="str">
        <f>IFERROR(Tbl_ven_set[[#This Row],[preço unitário]]*Tbl_ven_set[[#This Row],[Qtd]],"")</f>
        <v/>
      </c>
      <c r="J273" s="76"/>
      <c r="K273" s="68"/>
      <c r="L273" s="68"/>
      <c r="M273" s="68"/>
    </row>
    <row r="274" spans="1:13" s="58" customFormat="1" x14ac:dyDescent="0.3">
      <c r="A274" s="74"/>
      <c r="B274" s="55"/>
      <c r="C274" s="56" t="str">
        <f>IFERROR(VLOOKUP(tbl_ent_set[[#This Row],[Produto]],produtos,3,0),"")</f>
        <v/>
      </c>
      <c r="D274" s="75" t="str">
        <f>IFERROR(tbl_ent_set[[#This Row],[preço unitário]]*tbl_ent_set[[#This Row],[Qtd]],"")</f>
        <v/>
      </c>
      <c r="E274" s="76"/>
      <c r="F274" s="74"/>
      <c r="G274" s="60"/>
      <c r="H274" s="56" t="str">
        <f>IFERROR(VLOOKUP(Tbl_ven_set[[#This Row],[Produto]],produtos,5,0),"")</f>
        <v/>
      </c>
      <c r="I274" s="57" t="str">
        <f>IFERROR(Tbl_ven_set[[#This Row],[preço unitário]]*Tbl_ven_set[[#This Row],[Qtd]],"")</f>
        <v/>
      </c>
      <c r="J274" s="76"/>
      <c r="K274" s="68"/>
      <c r="L274" s="68"/>
      <c r="M274" s="68"/>
    </row>
    <row r="275" spans="1:13" s="58" customFormat="1" x14ac:dyDescent="0.3">
      <c r="A275" s="74"/>
      <c r="B275" s="55"/>
      <c r="C275" s="56" t="str">
        <f>IFERROR(VLOOKUP(tbl_ent_set[[#This Row],[Produto]],produtos,3,0),"")</f>
        <v/>
      </c>
      <c r="D275" s="75" t="str">
        <f>IFERROR(tbl_ent_set[[#This Row],[preço unitário]]*tbl_ent_set[[#This Row],[Qtd]],"")</f>
        <v/>
      </c>
      <c r="E275" s="76"/>
      <c r="F275" s="74"/>
      <c r="G275" s="60"/>
      <c r="H275" s="56" t="str">
        <f>IFERROR(VLOOKUP(Tbl_ven_set[[#This Row],[Produto]],produtos,5,0),"")</f>
        <v/>
      </c>
      <c r="I275" s="57" t="str">
        <f>IFERROR(Tbl_ven_set[[#This Row],[preço unitário]]*Tbl_ven_set[[#This Row],[Qtd]],"")</f>
        <v/>
      </c>
      <c r="J275" s="76"/>
      <c r="K275" s="68"/>
      <c r="L275" s="68"/>
      <c r="M275" s="68"/>
    </row>
    <row r="276" spans="1:13" s="58" customFormat="1" x14ac:dyDescent="0.3">
      <c r="A276" s="74"/>
      <c r="B276" s="55"/>
      <c r="C276" s="56" t="str">
        <f>IFERROR(VLOOKUP(tbl_ent_set[[#This Row],[Produto]],produtos,3,0),"")</f>
        <v/>
      </c>
      <c r="D276" s="75" t="str">
        <f>IFERROR(tbl_ent_set[[#This Row],[preço unitário]]*tbl_ent_set[[#This Row],[Qtd]],"")</f>
        <v/>
      </c>
      <c r="E276" s="76"/>
      <c r="F276" s="74"/>
      <c r="G276" s="60"/>
      <c r="H276" s="56" t="str">
        <f>IFERROR(VLOOKUP(Tbl_ven_set[[#This Row],[Produto]],produtos,5,0),"")</f>
        <v/>
      </c>
      <c r="I276" s="57" t="str">
        <f>IFERROR(Tbl_ven_set[[#This Row],[preço unitário]]*Tbl_ven_set[[#This Row],[Qtd]],"")</f>
        <v/>
      </c>
      <c r="J276" s="76"/>
      <c r="K276" s="68"/>
      <c r="L276" s="68"/>
      <c r="M276" s="68"/>
    </row>
    <row r="277" spans="1:13" s="58" customFormat="1" x14ac:dyDescent="0.3">
      <c r="A277" s="74"/>
      <c r="B277" s="55"/>
      <c r="C277" s="56" t="str">
        <f>IFERROR(VLOOKUP(tbl_ent_set[[#This Row],[Produto]],produtos,3,0),"")</f>
        <v/>
      </c>
      <c r="D277" s="75" t="str">
        <f>IFERROR(tbl_ent_set[[#This Row],[preço unitário]]*tbl_ent_set[[#This Row],[Qtd]],"")</f>
        <v/>
      </c>
      <c r="E277" s="76"/>
      <c r="F277" s="74"/>
      <c r="G277" s="60"/>
      <c r="H277" s="56" t="str">
        <f>IFERROR(VLOOKUP(Tbl_ven_set[[#This Row],[Produto]],produtos,5,0),"")</f>
        <v/>
      </c>
      <c r="I277" s="57" t="str">
        <f>IFERROR(Tbl_ven_set[[#This Row],[preço unitário]]*Tbl_ven_set[[#This Row],[Qtd]],"")</f>
        <v/>
      </c>
      <c r="J277" s="76"/>
      <c r="K277" s="68"/>
      <c r="L277" s="68"/>
      <c r="M277" s="68"/>
    </row>
    <row r="278" spans="1:13" s="58" customFormat="1" x14ac:dyDescent="0.3">
      <c r="A278" s="74"/>
      <c r="B278" s="55"/>
      <c r="C278" s="56" t="str">
        <f>IFERROR(VLOOKUP(tbl_ent_set[[#This Row],[Produto]],produtos,3,0),"")</f>
        <v/>
      </c>
      <c r="D278" s="75" t="str">
        <f>IFERROR(tbl_ent_set[[#This Row],[preço unitário]]*tbl_ent_set[[#This Row],[Qtd]],"")</f>
        <v/>
      </c>
      <c r="E278" s="76"/>
      <c r="F278" s="74"/>
      <c r="G278" s="60"/>
      <c r="H278" s="56" t="str">
        <f>IFERROR(VLOOKUP(Tbl_ven_set[[#This Row],[Produto]],produtos,5,0),"")</f>
        <v/>
      </c>
      <c r="I278" s="57" t="str">
        <f>IFERROR(Tbl_ven_set[[#This Row],[preço unitário]]*Tbl_ven_set[[#This Row],[Qtd]],"")</f>
        <v/>
      </c>
      <c r="J278" s="76"/>
      <c r="K278" s="68"/>
      <c r="L278" s="68"/>
      <c r="M278" s="68"/>
    </row>
    <row r="279" spans="1:13" s="58" customFormat="1" x14ac:dyDescent="0.3">
      <c r="A279" s="74"/>
      <c r="B279" s="55"/>
      <c r="C279" s="56" t="str">
        <f>IFERROR(VLOOKUP(tbl_ent_set[[#This Row],[Produto]],produtos,3,0),"")</f>
        <v/>
      </c>
      <c r="D279" s="75" t="str">
        <f>IFERROR(tbl_ent_set[[#This Row],[preço unitário]]*tbl_ent_set[[#This Row],[Qtd]],"")</f>
        <v/>
      </c>
      <c r="E279" s="76"/>
      <c r="F279" s="74"/>
      <c r="G279" s="60"/>
      <c r="H279" s="56" t="str">
        <f>IFERROR(VLOOKUP(Tbl_ven_set[[#This Row],[Produto]],produtos,5,0),"")</f>
        <v/>
      </c>
      <c r="I279" s="57" t="str">
        <f>IFERROR(Tbl_ven_set[[#This Row],[preço unitário]]*Tbl_ven_set[[#This Row],[Qtd]],"")</f>
        <v/>
      </c>
      <c r="J279" s="76"/>
      <c r="K279" s="68"/>
      <c r="L279" s="68"/>
      <c r="M279" s="68"/>
    </row>
    <row r="280" spans="1:13" s="58" customFormat="1" x14ac:dyDescent="0.3">
      <c r="A280" s="74"/>
      <c r="B280" s="55"/>
      <c r="C280" s="56" t="str">
        <f>IFERROR(VLOOKUP(tbl_ent_set[[#This Row],[Produto]],produtos,3,0),"")</f>
        <v/>
      </c>
      <c r="D280" s="75" t="str">
        <f>IFERROR(tbl_ent_set[[#This Row],[preço unitário]]*tbl_ent_set[[#This Row],[Qtd]],"")</f>
        <v/>
      </c>
      <c r="E280" s="76"/>
      <c r="F280" s="74"/>
      <c r="G280" s="60"/>
      <c r="H280" s="56" t="str">
        <f>IFERROR(VLOOKUP(Tbl_ven_set[[#This Row],[Produto]],produtos,5,0),"")</f>
        <v/>
      </c>
      <c r="I280" s="57" t="str">
        <f>IFERROR(Tbl_ven_set[[#This Row],[preço unitário]]*Tbl_ven_set[[#This Row],[Qtd]],"")</f>
        <v/>
      </c>
      <c r="J280" s="76"/>
      <c r="K280" s="68"/>
      <c r="L280" s="68"/>
      <c r="M280" s="68"/>
    </row>
    <row r="281" spans="1:13" s="58" customFormat="1" x14ac:dyDescent="0.3">
      <c r="A281" s="74"/>
      <c r="B281" s="55"/>
      <c r="C281" s="56" t="str">
        <f>IFERROR(VLOOKUP(tbl_ent_set[[#This Row],[Produto]],produtos,3,0),"")</f>
        <v/>
      </c>
      <c r="D281" s="75" t="str">
        <f>IFERROR(tbl_ent_set[[#This Row],[preço unitário]]*tbl_ent_set[[#This Row],[Qtd]],"")</f>
        <v/>
      </c>
      <c r="E281" s="76"/>
      <c r="F281" s="74"/>
      <c r="G281" s="60"/>
      <c r="H281" s="56" t="str">
        <f>IFERROR(VLOOKUP(Tbl_ven_set[[#This Row],[Produto]],produtos,5,0),"")</f>
        <v/>
      </c>
      <c r="I281" s="57" t="str">
        <f>IFERROR(Tbl_ven_set[[#This Row],[preço unitário]]*Tbl_ven_set[[#This Row],[Qtd]],"")</f>
        <v/>
      </c>
      <c r="J281" s="76"/>
      <c r="K281" s="68"/>
      <c r="L281" s="68"/>
      <c r="M281" s="68"/>
    </row>
    <row r="282" spans="1:13" s="58" customFormat="1" x14ac:dyDescent="0.3">
      <c r="A282" s="74"/>
      <c r="B282" s="55"/>
      <c r="C282" s="56" t="str">
        <f>IFERROR(VLOOKUP(tbl_ent_set[[#This Row],[Produto]],produtos,3,0),"")</f>
        <v/>
      </c>
      <c r="D282" s="75" t="str">
        <f>IFERROR(tbl_ent_set[[#This Row],[preço unitário]]*tbl_ent_set[[#This Row],[Qtd]],"")</f>
        <v/>
      </c>
      <c r="E282" s="76"/>
      <c r="F282" s="74"/>
      <c r="G282" s="60"/>
      <c r="H282" s="56" t="str">
        <f>IFERROR(VLOOKUP(Tbl_ven_set[[#This Row],[Produto]],produtos,5,0),"")</f>
        <v/>
      </c>
      <c r="I282" s="57" t="str">
        <f>IFERROR(Tbl_ven_set[[#This Row],[preço unitário]]*Tbl_ven_set[[#This Row],[Qtd]],"")</f>
        <v/>
      </c>
      <c r="J282" s="76"/>
      <c r="K282" s="68"/>
      <c r="L282" s="68"/>
      <c r="M282" s="68"/>
    </row>
    <row r="283" spans="1:13" s="58" customFormat="1" x14ac:dyDescent="0.3">
      <c r="A283" s="74"/>
      <c r="B283" s="55"/>
      <c r="C283" s="56" t="str">
        <f>IFERROR(VLOOKUP(tbl_ent_set[[#This Row],[Produto]],produtos,3,0),"")</f>
        <v/>
      </c>
      <c r="D283" s="75" t="str">
        <f>IFERROR(tbl_ent_set[[#This Row],[preço unitário]]*tbl_ent_set[[#This Row],[Qtd]],"")</f>
        <v/>
      </c>
      <c r="E283" s="76"/>
      <c r="F283" s="74"/>
      <c r="G283" s="60"/>
      <c r="H283" s="56" t="str">
        <f>IFERROR(VLOOKUP(Tbl_ven_set[[#This Row],[Produto]],produtos,5,0),"")</f>
        <v/>
      </c>
      <c r="I283" s="57" t="str">
        <f>IFERROR(Tbl_ven_set[[#This Row],[preço unitário]]*Tbl_ven_set[[#This Row],[Qtd]],"")</f>
        <v/>
      </c>
      <c r="J283" s="76"/>
      <c r="K283" s="68"/>
      <c r="L283" s="68"/>
      <c r="M283" s="68"/>
    </row>
    <row r="284" spans="1:13" s="58" customFormat="1" x14ac:dyDescent="0.3">
      <c r="A284" s="74"/>
      <c r="B284" s="55"/>
      <c r="C284" s="56" t="str">
        <f>IFERROR(VLOOKUP(tbl_ent_set[[#This Row],[Produto]],produtos,3,0),"")</f>
        <v/>
      </c>
      <c r="D284" s="75" t="str">
        <f>IFERROR(tbl_ent_set[[#This Row],[preço unitário]]*tbl_ent_set[[#This Row],[Qtd]],"")</f>
        <v/>
      </c>
      <c r="E284" s="76"/>
      <c r="F284" s="74"/>
      <c r="G284" s="60"/>
      <c r="H284" s="56" t="str">
        <f>IFERROR(VLOOKUP(Tbl_ven_set[[#This Row],[Produto]],produtos,5,0),"")</f>
        <v/>
      </c>
      <c r="I284" s="57" t="str">
        <f>IFERROR(Tbl_ven_set[[#This Row],[preço unitário]]*Tbl_ven_set[[#This Row],[Qtd]],"")</f>
        <v/>
      </c>
      <c r="J284" s="76"/>
      <c r="K284" s="68"/>
      <c r="L284" s="68"/>
      <c r="M284" s="68"/>
    </row>
    <row r="285" spans="1:13" s="58" customFormat="1" x14ac:dyDescent="0.3">
      <c r="A285" s="74"/>
      <c r="B285" s="55"/>
      <c r="C285" s="56" t="str">
        <f>IFERROR(VLOOKUP(tbl_ent_set[[#This Row],[Produto]],produtos,3,0),"")</f>
        <v/>
      </c>
      <c r="D285" s="75" t="str">
        <f>IFERROR(tbl_ent_set[[#This Row],[preço unitário]]*tbl_ent_set[[#This Row],[Qtd]],"")</f>
        <v/>
      </c>
      <c r="E285" s="76"/>
      <c r="F285" s="74"/>
      <c r="G285" s="60"/>
      <c r="H285" s="56" t="str">
        <f>IFERROR(VLOOKUP(Tbl_ven_set[[#This Row],[Produto]],produtos,5,0),"")</f>
        <v/>
      </c>
      <c r="I285" s="57" t="str">
        <f>IFERROR(Tbl_ven_set[[#This Row],[preço unitário]]*Tbl_ven_set[[#This Row],[Qtd]],"")</f>
        <v/>
      </c>
      <c r="J285" s="76"/>
      <c r="K285" s="68"/>
      <c r="L285" s="68"/>
      <c r="M285" s="68"/>
    </row>
    <row r="286" spans="1:13" s="58" customFormat="1" x14ac:dyDescent="0.3">
      <c r="A286" s="74"/>
      <c r="B286" s="55"/>
      <c r="C286" s="56" t="str">
        <f>IFERROR(VLOOKUP(tbl_ent_set[[#This Row],[Produto]],produtos,3,0),"")</f>
        <v/>
      </c>
      <c r="D286" s="75" t="str">
        <f>IFERROR(tbl_ent_set[[#This Row],[preço unitário]]*tbl_ent_set[[#This Row],[Qtd]],"")</f>
        <v/>
      </c>
      <c r="E286" s="76"/>
      <c r="F286" s="74"/>
      <c r="G286" s="60"/>
      <c r="H286" s="56" t="str">
        <f>IFERROR(VLOOKUP(Tbl_ven_set[[#This Row],[Produto]],produtos,5,0),"")</f>
        <v/>
      </c>
      <c r="I286" s="57" t="str">
        <f>IFERROR(Tbl_ven_set[[#This Row],[preço unitário]]*Tbl_ven_set[[#This Row],[Qtd]],"")</f>
        <v/>
      </c>
      <c r="J286" s="76"/>
      <c r="K286" s="68"/>
      <c r="L286" s="68"/>
      <c r="M286" s="68"/>
    </row>
    <row r="287" spans="1:13" s="58" customFormat="1" x14ac:dyDescent="0.3">
      <c r="A287" s="74"/>
      <c r="B287" s="55"/>
      <c r="C287" s="56" t="str">
        <f>IFERROR(VLOOKUP(tbl_ent_set[[#This Row],[Produto]],produtos,3,0),"")</f>
        <v/>
      </c>
      <c r="D287" s="75" t="str">
        <f>IFERROR(tbl_ent_set[[#This Row],[preço unitário]]*tbl_ent_set[[#This Row],[Qtd]],"")</f>
        <v/>
      </c>
      <c r="E287" s="76"/>
      <c r="F287" s="74"/>
      <c r="G287" s="60"/>
      <c r="H287" s="56" t="str">
        <f>IFERROR(VLOOKUP(Tbl_ven_set[[#This Row],[Produto]],produtos,5,0),"")</f>
        <v/>
      </c>
      <c r="I287" s="57" t="str">
        <f>IFERROR(Tbl_ven_set[[#This Row],[preço unitário]]*Tbl_ven_set[[#This Row],[Qtd]],"")</f>
        <v/>
      </c>
      <c r="J287" s="76"/>
      <c r="K287" s="68"/>
      <c r="L287" s="68"/>
      <c r="M287" s="68"/>
    </row>
    <row r="288" spans="1:13" s="58" customFormat="1" x14ac:dyDescent="0.3">
      <c r="A288" s="74"/>
      <c r="B288" s="55"/>
      <c r="C288" s="56" t="str">
        <f>IFERROR(VLOOKUP(tbl_ent_set[[#This Row],[Produto]],produtos,3,0),"")</f>
        <v/>
      </c>
      <c r="D288" s="75" t="str">
        <f>IFERROR(tbl_ent_set[[#This Row],[preço unitário]]*tbl_ent_set[[#This Row],[Qtd]],"")</f>
        <v/>
      </c>
      <c r="E288" s="76"/>
      <c r="F288" s="74"/>
      <c r="G288" s="60"/>
      <c r="H288" s="56" t="str">
        <f>IFERROR(VLOOKUP(Tbl_ven_set[[#This Row],[Produto]],produtos,5,0),"")</f>
        <v/>
      </c>
      <c r="I288" s="57" t="str">
        <f>IFERROR(Tbl_ven_set[[#This Row],[preço unitário]]*Tbl_ven_set[[#This Row],[Qtd]],"")</f>
        <v/>
      </c>
      <c r="J288" s="76"/>
      <c r="K288" s="68"/>
      <c r="L288" s="68"/>
      <c r="M288" s="68"/>
    </row>
    <row r="289" spans="1:13" s="58" customFormat="1" x14ac:dyDescent="0.3">
      <c r="A289" s="74"/>
      <c r="B289" s="55"/>
      <c r="C289" s="56" t="str">
        <f>IFERROR(VLOOKUP(tbl_ent_set[[#This Row],[Produto]],produtos,3,0),"")</f>
        <v/>
      </c>
      <c r="D289" s="75" t="str">
        <f>IFERROR(tbl_ent_set[[#This Row],[preço unitário]]*tbl_ent_set[[#This Row],[Qtd]],"")</f>
        <v/>
      </c>
      <c r="E289" s="76"/>
      <c r="F289" s="74"/>
      <c r="G289" s="60"/>
      <c r="H289" s="56" t="str">
        <f>IFERROR(VLOOKUP(Tbl_ven_set[[#This Row],[Produto]],produtos,5,0),"")</f>
        <v/>
      </c>
      <c r="I289" s="57" t="str">
        <f>IFERROR(Tbl_ven_set[[#This Row],[preço unitário]]*Tbl_ven_set[[#This Row],[Qtd]],"")</f>
        <v/>
      </c>
      <c r="J289" s="76"/>
      <c r="K289" s="68"/>
      <c r="L289" s="68"/>
      <c r="M289" s="68"/>
    </row>
    <row r="290" spans="1:13" s="58" customFormat="1" x14ac:dyDescent="0.3">
      <c r="A290" s="74"/>
      <c r="B290" s="55"/>
      <c r="C290" s="56" t="str">
        <f>IFERROR(VLOOKUP(tbl_ent_set[[#This Row],[Produto]],produtos,3,0),"")</f>
        <v/>
      </c>
      <c r="D290" s="75" t="str">
        <f>IFERROR(tbl_ent_set[[#This Row],[preço unitário]]*tbl_ent_set[[#This Row],[Qtd]],"")</f>
        <v/>
      </c>
      <c r="E290" s="76"/>
      <c r="F290" s="74"/>
      <c r="G290" s="60"/>
      <c r="H290" s="56" t="str">
        <f>IFERROR(VLOOKUP(Tbl_ven_set[[#This Row],[Produto]],produtos,5,0),"")</f>
        <v/>
      </c>
      <c r="I290" s="57" t="str">
        <f>IFERROR(Tbl_ven_set[[#This Row],[preço unitário]]*Tbl_ven_set[[#This Row],[Qtd]],"")</f>
        <v/>
      </c>
      <c r="J290" s="76"/>
      <c r="K290" s="68"/>
      <c r="L290" s="68"/>
      <c r="M290" s="68"/>
    </row>
    <row r="291" spans="1:13" s="58" customFormat="1" x14ac:dyDescent="0.3">
      <c r="A291" s="74"/>
      <c r="B291" s="55"/>
      <c r="C291" s="56" t="str">
        <f>IFERROR(VLOOKUP(tbl_ent_set[[#This Row],[Produto]],produtos,3,0),"")</f>
        <v/>
      </c>
      <c r="D291" s="75" t="str">
        <f>IFERROR(tbl_ent_set[[#This Row],[preço unitário]]*tbl_ent_set[[#This Row],[Qtd]],"")</f>
        <v/>
      </c>
      <c r="E291" s="76"/>
      <c r="F291" s="74"/>
      <c r="G291" s="60"/>
      <c r="H291" s="56" t="str">
        <f>IFERROR(VLOOKUP(Tbl_ven_set[[#This Row],[Produto]],produtos,5,0),"")</f>
        <v/>
      </c>
      <c r="I291" s="57" t="str">
        <f>IFERROR(Tbl_ven_set[[#This Row],[preço unitário]]*Tbl_ven_set[[#This Row],[Qtd]],"")</f>
        <v/>
      </c>
      <c r="J291" s="76"/>
      <c r="K291" s="68"/>
      <c r="L291" s="68"/>
      <c r="M291" s="68"/>
    </row>
    <row r="292" spans="1:13" s="58" customFormat="1" x14ac:dyDescent="0.3">
      <c r="A292" s="74"/>
      <c r="B292" s="55"/>
      <c r="C292" s="56" t="str">
        <f>IFERROR(VLOOKUP(tbl_ent_set[[#This Row],[Produto]],produtos,3,0),"")</f>
        <v/>
      </c>
      <c r="D292" s="75" t="str">
        <f>IFERROR(tbl_ent_set[[#This Row],[preço unitário]]*tbl_ent_set[[#This Row],[Qtd]],"")</f>
        <v/>
      </c>
      <c r="E292" s="76"/>
      <c r="F292" s="74"/>
      <c r="G292" s="60"/>
      <c r="H292" s="56" t="str">
        <f>IFERROR(VLOOKUP(Tbl_ven_set[[#This Row],[Produto]],produtos,5,0),"")</f>
        <v/>
      </c>
      <c r="I292" s="57" t="str">
        <f>IFERROR(Tbl_ven_set[[#This Row],[preço unitário]]*Tbl_ven_set[[#This Row],[Qtd]],"")</f>
        <v/>
      </c>
      <c r="J292" s="76"/>
      <c r="K292" s="68"/>
      <c r="L292" s="68"/>
      <c r="M292" s="68"/>
    </row>
    <row r="293" spans="1:13" s="58" customFormat="1" x14ac:dyDescent="0.3">
      <c r="A293" s="74"/>
      <c r="B293" s="55"/>
      <c r="C293" s="56" t="str">
        <f>IFERROR(VLOOKUP(tbl_ent_set[[#This Row],[Produto]],produtos,3,0),"")</f>
        <v/>
      </c>
      <c r="D293" s="75" t="str">
        <f>IFERROR(tbl_ent_set[[#This Row],[preço unitário]]*tbl_ent_set[[#This Row],[Qtd]],"")</f>
        <v/>
      </c>
      <c r="E293" s="76"/>
      <c r="F293" s="74"/>
      <c r="G293" s="60"/>
      <c r="H293" s="56" t="str">
        <f>IFERROR(VLOOKUP(Tbl_ven_set[[#This Row],[Produto]],produtos,5,0),"")</f>
        <v/>
      </c>
      <c r="I293" s="57" t="str">
        <f>IFERROR(Tbl_ven_set[[#This Row],[preço unitário]]*Tbl_ven_set[[#This Row],[Qtd]],"")</f>
        <v/>
      </c>
      <c r="J293" s="76"/>
      <c r="K293" s="68"/>
      <c r="L293" s="68"/>
      <c r="M293" s="68"/>
    </row>
    <row r="294" spans="1:13" s="58" customFormat="1" x14ac:dyDescent="0.3">
      <c r="A294" s="74"/>
      <c r="B294" s="55"/>
      <c r="C294" s="56" t="str">
        <f>IFERROR(VLOOKUP(tbl_ent_set[[#This Row],[Produto]],produtos,3,0),"")</f>
        <v/>
      </c>
      <c r="D294" s="75" t="str">
        <f>IFERROR(tbl_ent_set[[#This Row],[preço unitário]]*tbl_ent_set[[#This Row],[Qtd]],"")</f>
        <v/>
      </c>
      <c r="E294" s="76"/>
      <c r="F294" s="74"/>
      <c r="G294" s="60"/>
      <c r="H294" s="56" t="str">
        <f>IFERROR(VLOOKUP(Tbl_ven_set[[#This Row],[Produto]],produtos,5,0),"")</f>
        <v/>
      </c>
      <c r="I294" s="57" t="str">
        <f>IFERROR(Tbl_ven_set[[#This Row],[preço unitário]]*Tbl_ven_set[[#This Row],[Qtd]],"")</f>
        <v/>
      </c>
      <c r="J294" s="76"/>
      <c r="K294" s="68"/>
      <c r="L294" s="68"/>
      <c r="M294" s="68"/>
    </row>
    <row r="295" spans="1:13" s="58" customFormat="1" x14ac:dyDescent="0.3">
      <c r="A295" s="74"/>
      <c r="B295" s="55"/>
      <c r="C295" s="56" t="str">
        <f>IFERROR(VLOOKUP(tbl_ent_set[[#This Row],[Produto]],produtos,3,0),"")</f>
        <v/>
      </c>
      <c r="D295" s="75" t="str">
        <f>IFERROR(tbl_ent_set[[#This Row],[preço unitário]]*tbl_ent_set[[#This Row],[Qtd]],"")</f>
        <v/>
      </c>
      <c r="E295" s="76"/>
      <c r="F295" s="74"/>
      <c r="G295" s="60"/>
      <c r="H295" s="56" t="str">
        <f>IFERROR(VLOOKUP(Tbl_ven_set[[#This Row],[Produto]],produtos,5,0),"")</f>
        <v/>
      </c>
      <c r="I295" s="57" t="str">
        <f>IFERROR(Tbl_ven_set[[#This Row],[preço unitário]]*Tbl_ven_set[[#This Row],[Qtd]],"")</f>
        <v/>
      </c>
      <c r="J295" s="76"/>
      <c r="K295" s="68"/>
      <c r="L295" s="68"/>
      <c r="M295" s="68"/>
    </row>
    <row r="296" spans="1:13" s="58" customFormat="1" x14ac:dyDescent="0.3">
      <c r="A296" s="74"/>
      <c r="B296" s="55"/>
      <c r="C296" s="56" t="str">
        <f>IFERROR(VLOOKUP(tbl_ent_set[[#This Row],[Produto]],produtos,3,0),"")</f>
        <v/>
      </c>
      <c r="D296" s="75" t="str">
        <f>IFERROR(tbl_ent_set[[#This Row],[preço unitário]]*tbl_ent_set[[#This Row],[Qtd]],"")</f>
        <v/>
      </c>
      <c r="E296" s="76"/>
      <c r="F296" s="74"/>
      <c r="G296" s="60"/>
      <c r="H296" s="56" t="str">
        <f>IFERROR(VLOOKUP(Tbl_ven_set[[#This Row],[Produto]],produtos,5,0),"")</f>
        <v/>
      </c>
      <c r="I296" s="57" t="str">
        <f>IFERROR(Tbl_ven_set[[#This Row],[preço unitário]]*Tbl_ven_set[[#This Row],[Qtd]],"")</f>
        <v/>
      </c>
      <c r="J296" s="76"/>
      <c r="K296" s="68"/>
      <c r="L296" s="68"/>
      <c r="M296" s="68"/>
    </row>
    <row r="297" spans="1:13" s="58" customFormat="1" x14ac:dyDescent="0.3">
      <c r="A297" s="74"/>
      <c r="B297" s="55"/>
      <c r="C297" s="56" t="str">
        <f>IFERROR(VLOOKUP(tbl_ent_set[[#This Row],[Produto]],produtos,3,0),"")</f>
        <v/>
      </c>
      <c r="D297" s="75" t="str">
        <f>IFERROR(tbl_ent_set[[#This Row],[preço unitário]]*tbl_ent_set[[#This Row],[Qtd]],"")</f>
        <v/>
      </c>
      <c r="E297" s="76"/>
      <c r="F297" s="74"/>
      <c r="G297" s="60"/>
      <c r="H297" s="56" t="str">
        <f>IFERROR(VLOOKUP(Tbl_ven_set[[#This Row],[Produto]],produtos,5,0),"")</f>
        <v/>
      </c>
      <c r="I297" s="57" t="str">
        <f>IFERROR(Tbl_ven_set[[#This Row],[preço unitário]]*Tbl_ven_set[[#This Row],[Qtd]],"")</f>
        <v/>
      </c>
      <c r="J297" s="76"/>
      <c r="K297" s="68"/>
      <c r="L297" s="68"/>
      <c r="M297" s="68"/>
    </row>
    <row r="298" spans="1:13" s="58" customFormat="1" x14ac:dyDescent="0.3">
      <c r="A298" s="74"/>
      <c r="B298" s="55"/>
      <c r="C298" s="56" t="str">
        <f>IFERROR(VLOOKUP(tbl_ent_set[[#This Row],[Produto]],produtos,3,0),"")</f>
        <v/>
      </c>
      <c r="D298" s="75" t="str">
        <f>IFERROR(tbl_ent_set[[#This Row],[preço unitário]]*tbl_ent_set[[#This Row],[Qtd]],"")</f>
        <v/>
      </c>
      <c r="E298" s="76"/>
      <c r="F298" s="77"/>
      <c r="G298" s="78"/>
      <c r="H298" s="56" t="str">
        <f>IFERROR(VLOOKUP(Tbl_ven_set[[#This Row],[Produto]],produtos,5,0),"")</f>
        <v/>
      </c>
      <c r="I298" s="57" t="str">
        <f>IFERROR(Tbl_ven_set[[#This Row],[preço unitário]]*Tbl_ven_set[[#This Row],[Qtd]],"")</f>
        <v/>
      </c>
      <c r="J298" s="76"/>
      <c r="K298" s="68"/>
      <c r="L298" s="68"/>
      <c r="M298" s="68"/>
    </row>
    <row r="299" spans="1:13" s="58" customFormat="1" x14ac:dyDescent="0.3">
      <c r="A299" s="77"/>
      <c r="B299" s="79"/>
      <c r="C299" s="56" t="str">
        <f>IFERROR(VLOOKUP(tbl_ent_set[[#This Row],[Produto]],produtos,3,0),"")</f>
        <v/>
      </c>
      <c r="D299" s="75" t="str">
        <f>IFERROR(tbl_ent_set[[#This Row],[preço unitário]]*tbl_ent_set[[#This Row],[Qtd]],"")</f>
        <v/>
      </c>
      <c r="E299" s="76"/>
      <c r="F299" s="76"/>
      <c r="G299" s="80"/>
      <c r="H299" s="76"/>
      <c r="I299" s="76"/>
      <c r="J299" s="76"/>
      <c r="K299" s="68"/>
      <c r="L299" s="68"/>
      <c r="M299" s="68"/>
    </row>
    <row r="300" spans="1:13" s="58" customFormat="1" x14ac:dyDescent="0.3">
      <c r="A300" s="76"/>
      <c r="B300" s="80"/>
      <c r="C300" s="76"/>
      <c r="D300" s="76"/>
      <c r="E300" s="76"/>
      <c r="F300" s="76"/>
      <c r="G300" s="80"/>
      <c r="H300" s="76"/>
      <c r="I300" s="76"/>
      <c r="J300" s="76"/>
      <c r="K300" s="68"/>
      <c r="L300" s="68"/>
      <c r="M300" s="68"/>
    </row>
  </sheetData>
  <mergeCells count="7">
    <mergeCell ref="A1:I1"/>
    <mergeCell ref="F4:H4"/>
    <mergeCell ref="A7:D7"/>
    <mergeCell ref="F7:I7"/>
    <mergeCell ref="L2:M2"/>
    <mergeCell ref="I4:J4"/>
    <mergeCell ref="I5:J5"/>
  </mergeCells>
  <conditionalFormatting sqref="I5:J5">
    <cfRule type="cellIs" dxfId="234" priority="1" operator="lessThan">
      <formula>0</formula>
    </cfRule>
  </conditionalFormatting>
  <dataValidations count="1">
    <dataValidation allowBlank="1" showInputMessage="1" showErrorMessage="1" promptTitle="ATENÇÃO:" prompt="Verifique o preço do produto se continua o mesmo de antes, caso não, altere!" sqref="B9:C299" xr:uid="{00000000-0002-0000-0200-000000000000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OFFSET(produtos!$B$4,0,0,COUNTA(produtos!$B$4:$B$9997),1)</xm:f>
          </x14:formula1>
          <xm:sqref>F9:F298 A9:A299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rgb="FFFF0000"/>
  </sheetPr>
  <dimension ref="A1:K86"/>
  <sheetViews>
    <sheetView showGridLines="0" workbookViewId="0">
      <selection activeCell="F7" sqref="F7"/>
    </sheetView>
  </sheetViews>
  <sheetFormatPr defaultRowHeight="14.4" x14ac:dyDescent="0.3"/>
  <cols>
    <col min="1" max="1" width="10.6640625" bestFit="1" customWidth="1"/>
    <col min="2" max="2" width="41" customWidth="1"/>
    <col min="3" max="3" width="19.6640625" customWidth="1"/>
    <col min="4" max="4" width="20.44140625" style="5" customWidth="1"/>
    <col min="5" max="5" width="24" style="12" customWidth="1"/>
    <col min="6" max="6" width="18.44140625" style="6" bestFit="1" customWidth="1"/>
    <col min="7" max="7" width="1.109375" customWidth="1"/>
    <col min="9" max="9" width="14.109375" customWidth="1"/>
    <col min="11" max="11" width="23.109375" customWidth="1"/>
  </cols>
  <sheetData>
    <row r="1" spans="1:11" s="30" customFormat="1" ht="10.5" customHeight="1" thickBot="1" x14ac:dyDescent="0.35">
      <c r="D1" s="31"/>
      <c r="E1" s="32"/>
      <c r="F1" s="33"/>
    </row>
    <row r="2" spans="1:11" ht="87" customHeight="1" thickTop="1" thickBot="1" x14ac:dyDescent="0.35">
      <c r="A2" s="1"/>
      <c r="B2" s="1"/>
      <c r="C2" s="1"/>
      <c r="D2" s="3"/>
      <c r="E2" s="9"/>
      <c r="F2" s="7"/>
      <c r="H2" s="204" t="s">
        <v>29</v>
      </c>
      <c r="I2" s="204"/>
      <c r="J2" s="205">
        <f>estoq_jan+estoq_fev+estoq_mar+ESTOQ_ABR+Estoq_maio+estoq_jun+Estoq_julho+estoq_agos+estoq_set+estoq_out+estoq_nov+estoq_dez-Dan.C.interno</f>
        <v>0</v>
      </c>
      <c r="K2" s="205"/>
    </row>
    <row r="3" spans="1:11" ht="18" thickTop="1" x14ac:dyDescent="0.3">
      <c r="A3" s="13" t="s">
        <v>49</v>
      </c>
      <c r="B3" s="13" t="s">
        <v>0</v>
      </c>
      <c r="C3" s="13" t="s">
        <v>1</v>
      </c>
      <c r="D3" s="14" t="s">
        <v>7</v>
      </c>
      <c r="E3" s="54" t="s">
        <v>23</v>
      </c>
      <c r="F3" s="15" t="s">
        <v>22</v>
      </c>
      <c r="H3" s="198" t="s">
        <v>41</v>
      </c>
      <c r="I3" s="199"/>
      <c r="J3" s="199"/>
      <c r="K3" s="200"/>
    </row>
    <row r="4" spans="1:11" ht="18.75" customHeight="1" x14ac:dyDescent="0.3">
      <c r="A4" s="2">
        <v>1</v>
      </c>
      <c r="B4" s="2" t="s">
        <v>36</v>
      </c>
      <c r="C4" s="2" t="s">
        <v>40</v>
      </c>
      <c r="D4" s="4">
        <v>5</v>
      </c>
      <c r="E4" s="10">
        <v>100</v>
      </c>
      <c r="F4" s="8">
        <f>IF(tbl_cad_prod[[#This Row],[preço unitário]]="","",D4*(1+E4/100))</f>
        <v>10</v>
      </c>
      <c r="H4" s="201"/>
      <c r="I4" s="202"/>
      <c r="J4" s="202"/>
      <c r="K4" s="203"/>
    </row>
    <row r="5" spans="1:11" x14ac:dyDescent="0.3">
      <c r="A5" s="2">
        <v>2</v>
      </c>
      <c r="B5" s="2"/>
      <c r="C5" s="2"/>
      <c r="D5" s="4"/>
      <c r="E5" s="10"/>
      <c r="F5" s="8" t="str">
        <f>IF(tbl_cad_prod[[#This Row],[preço unitário]]="","",D5*(1+E5/100))</f>
        <v/>
      </c>
    </row>
    <row r="6" spans="1:11" x14ac:dyDescent="0.3">
      <c r="A6" s="2">
        <v>4</v>
      </c>
      <c r="B6" s="2"/>
      <c r="C6" s="2"/>
      <c r="D6" s="4"/>
      <c r="E6" s="10"/>
      <c r="F6" s="8" t="str">
        <f>IF(tbl_cad_prod[[#This Row],[preço unitário]]="","",D6*(1+E6/100))</f>
        <v/>
      </c>
    </row>
    <row r="7" spans="1:11" x14ac:dyDescent="0.3">
      <c r="A7" s="2">
        <v>6</v>
      </c>
      <c r="B7" s="2"/>
      <c r="C7" s="2"/>
      <c r="D7" s="4"/>
      <c r="E7" s="10"/>
      <c r="F7" s="8" t="str">
        <f>IF(tbl_cad_prod[[#This Row],[preço unitário]]="","",D7*(1+E7/100))</f>
        <v/>
      </c>
      <c r="H7" s="206" t="s">
        <v>35</v>
      </c>
      <c r="I7" s="206"/>
      <c r="J7" s="206"/>
      <c r="K7" s="206"/>
    </row>
    <row r="8" spans="1:11" x14ac:dyDescent="0.3">
      <c r="A8" s="2">
        <v>7</v>
      </c>
      <c r="B8" s="2"/>
      <c r="C8" s="2"/>
      <c r="D8" s="4"/>
      <c r="E8" s="10"/>
      <c r="F8" s="8" t="str">
        <f>IF(tbl_cad_prod[[#This Row],[preço unitário]]="","",D8*(1+E8/100))</f>
        <v/>
      </c>
      <c r="H8" s="206"/>
      <c r="I8" s="206"/>
      <c r="J8" s="206"/>
      <c r="K8" s="206"/>
    </row>
    <row r="9" spans="1:11" ht="15" customHeight="1" x14ac:dyDescent="0.3">
      <c r="A9" s="2">
        <v>8</v>
      </c>
      <c r="B9" s="2"/>
      <c r="C9" s="2"/>
      <c r="D9" s="4"/>
      <c r="E9" s="10"/>
      <c r="F9" s="8" t="str">
        <f>IF(tbl_cad_prod[[#This Row],[preço unitário]]="","",D9*(1+E9/100))</f>
        <v/>
      </c>
      <c r="H9" s="191">
        <f>lucro_jan+lucro_fev+lucro_mar+lucro_abr+lucro_maio+lucro_jun+lucro_julho+lucro_agos+lucro_set+lucro_out+lucro_nov+lucro_dez</f>
        <v>0</v>
      </c>
      <c r="I9" s="192"/>
      <c r="J9" s="192"/>
      <c r="K9" s="193"/>
    </row>
    <row r="10" spans="1:11" ht="15" customHeight="1" x14ac:dyDescent="0.3">
      <c r="A10" s="2">
        <v>9</v>
      </c>
      <c r="B10" s="2"/>
      <c r="C10" s="2"/>
      <c r="D10" s="4"/>
      <c r="E10" s="10"/>
      <c r="F10" s="8" t="str">
        <f>IF(tbl_cad_prod[[#This Row],[preço unitário]]="","",D10*(1+E10/100))</f>
        <v/>
      </c>
      <c r="H10" s="194"/>
      <c r="I10" s="195"/>
      <c r="J10" s="195"/>
      <c r="K10" s="196"/>
    </row>
    <row r="11" spans="1:11" x14ac:dyDescent="0.3">
      <c r="A11" s="2">
        <v>10</v>
      </c>
      <c r="B11" s="2"/>
      <c r="C11" s="2"/>
      <c r="D11" s="4"/>
      <c r="E11" s="10"/>
      <c r="F11" s="8" t="str">
        <f>IF(tbl_cad_prod[[#This Row],[preço unitário]]="","",D11*(1+E11/100))</f>
        <v/>
      </c>
    </row>
    <row r="12" spans="1:11" x14ac:dyDescent="0.3">
      <c r="A12" s="2">
        <v>11</v>
      </c>
      <c r="B12" s="2"/>
      <c r="C12" s="2"/>
      <c r="D12" s="4"/>
      <c r="E12" s="10"/>
      <c r="F12" s="8" t="str">
        <f>IF(tbl_cad_prod[[#This Row],[preço unitário]]="","",D12*(1+E12/100))</f>
        <v/>
      </c>
      <c r="H12" s="197"/>
      <c r="I12" s="197"/>
      <c r="J12" s="197"/>
      <c r="K12" s="197"/>
    </row>
    <row r="13" spans="1:11" x14ac:dyDescent="0.3">
      <c r="A13" s="2">
        <v>12</v>
      </c>
      <c r="B13" s="2"/>
      <c r="C13" s="2"/>
      <c r="D13" s="4"/>
      <c r="E13" s="10"/>
      <c r="F13" s="8" t="str">
        <f>IF(tbl_cad_prod[[#This Row],[preço unitário]]="","",D13*(1+E13/100))</f>
        <v/>
      </c>
      <c r="H13" s="197"/>
      <c r="I13" s="197"/>
      <c r="J13" s="197"/>
      <c r="K13" s="197"/>
    </row>
    <row r="14" spans="1:11" x14ac:dyDescent="0.3">
      <c r="A14" s="2">
        <v>13</v>
      </c>
      <c r="B14" s="2"/>
      <c r="C14" s="2"/>
      <c r="D14" s="4"/>
      <c r="E14" s="10"/>
      <c r="F14" s="8" t="str">
        <f>IF(tbl_cad_prod[[#This Row],[preço unitário]]="","",D14*(1+E14/100))</f>
        <v/>
      </c>
      <c r="H14" s="197"/>
      <c r="I14" s="197"/>
      <c r="J14" s="197"/>
      <c r="K14" s="197"/>
    </row>
    <row r="15" spans="1:11" x14ac:dyDescent="0.3">
      <c r="A15" s="2">
        <v>14</v>
      </c>
      <c r="B15" s="2"/>
      <c r="C15" s="2"/>
      <c r="D15" s="4"/>
      <c r="E15" s="10"/>
      <c r="F15" s="8" t="str">
        <f>IF(tbl_cad_prod[[#This Row],[preço unitário]]="","",D15*(1+E15/100))</f>
        <v/>
      </c>
      <c r="H15" s="197"/>
      <c r="I15" s="197"/>
      <c r="J15" s="197"/>
      <c r="K15" s="197"/>
    </row>
    <row r="16" spans="1:11" x14ac:dyDescent="0.3">
      <c r="A16" s="2">
        <v>15</v>
      </c>
      <c r="B16" s="2"/>
      <c r="C16" s="2"/>
      <c r="D16" s="4"/>
      <c r="E16" s="10"/>
      <c r="F16" s="8" t="str">
        <f>IF(tbl_cad_prod[[#This Row],[preço unitário]]="","",D16*(1+E16/100))</f>
        <v/>
      </c>
    </row>
    <row r="17" spans="1:6" x14ac:dyDescent="0.3">
      <c r="A17" s="2">
        <v>16</v>
      </c>
      <c r="B17" s="2"/>
      <c r="C17" s="2"/>
      <c r="D17" s="4"/>
      <c r="E17" s="10"/>
      <c r="F17" s="8" t="str">
        <f>IF(tbl_cad_prod[[#This Row],[preço unitário]]="","",D17*(1+E17/100))</f>
        <v/>
      </c>
    </row>
    <row r="18" spans="1:6" x14ac:dyDescent="0.3">
      <c r="A18" s="2">
        <v>17</v>
      </c>
      <c r="B18" s="2"/>
      <c r="C18" s="2"/>
      <c r="D18" s="4"/>
      <c r="E18" s="10"/>
      <c r="F18" s="8" t="str">
        <f>IF(tbl_cad_prod[[#This Row],[preço unitário]]="","",D18*(1+E18/100))</f>
        <v/>
      </c>
    </row>
    <row r="19" spans="1:6" x14ac:dyDescent="0.3">
      <c r="A19" s="2">
        <v>18</v>
      </c>
      <c r="B19" s="2"/>
      <c r="C19" s="2"/>
      <c r="D19" s="4"/>
      <c r="E19" s="10"/>
      <c r="F19" s="8" t="str">
        <f>IF(tbl_cad_prod[[#This Row],[preço unitário]]="","",D19*(1+E19/100))</f>
        <v/>
      </c>
    </row>
    <row r="20" spans="1:6" x14ac:dyDescent="0.3">
      <c r="A20" s="2">
        <v>19</v>
      </c>
      <c r="B20" s="2"/>
      <c r="C20" s="2"/>
      <c r="D20" s="4"/>
      <c r="E20" s="10"/>
      <c r="F20" s="8" t="str">
        <f>IF(tbl_cad_prod[[#This Row],[preço unitário]]="","",D20*(1+E20/100))</f>
        <v/>
      </c>
    </row>
    <row r="21" spans="1:6" x14ac:dyDescent="0.3">
      <c r="A21" s="2">
        <v>20</v>
      </c>
      <c r="B21" s="2"/>
      <c r="C21" s="2"/>
      <c r="D21" s="4"/>
      <c r="E21" s="10"/>
      <c r="F21" s="8" t="str">
        <f>IF(tbl_cad_prod[[#This Row],[preço unitário]]="","",D21*(1+E21/100))</f>
        <v/>
      </c>
    </row>
    <row r="22" spans="1:6" x14ac:dyDescent="0.3">
      <c r="A22" s="2">
        <v>21</v>
      </c>
      <c r="B22" s="2"/>
      <c r="C22" s="2"/>
      <c r="D22" s="4"/>
      <c r="E22" s="10"/>
      <c r="F22" s="8" t="str">
        <f>IF(tbl_cad_prod[[#This Row],[preço unitário]]="","",D22*(1+E22/100))</f>
        <v/>
      </c>
    </row>
    <row r="23" spans="1:6" x14ac:dyDescent="0.3">
      <c r="A23" s="2">
        <v>22</v>
      </c>
      <c r="B23" s="2"/>
      <c r="C23" s="2"/>
      <c r="D23" s="4"/>
      <c r="E23" s="10"/>
      <c r="F23" s="8" t="str">
        <f>IF(tbl_cad_prod[[#This Row],[preço unitário]]="","",D23*(1+E23/100))</f>
        <v/>
      </c>
    </row>
    <row r="24" spans="1:6" x14ac:dyDescent="0.3">
      <c r="A24" s="2">
        <v>23</v>
      </c>
      <c r="B24" s="2"/>
      <c r="C24" s="2"/>
      <c r="D24" s="4"/>
      <c r="E24" s="10"/>
      <c r="F24" s="8" t="str">
        <f>IF(tbl_cad_prod[[#This Row],[preço unitário]]="","",D24*(1+E24/100))</f>
        <v/>
      </c>
    </row>
    <row r="25" spans="1:6" x14ac:dyDescent="0.3">
      <c r="A25" s="2">
        <v>24</v>
      </c>
      <c r="B25" s="2"/>
      <c r="C25" s="2"/>
      <c r="D25" s="4"/>
      <c r="E25" s="10"/>
      <c r="F25" s="8" t="str">
        <f>IF(tbl_cad_prod[[#This Row],[preço unitário]]="","",D25*(1+E25/100))</f>
        <v/>
      </c>
    </row>
    <row r="26" spans="1:6" x14ac:dyDescent="0.3">
      <c r="A26" s="2">
        <v>25</v>
      </c>
      <c r="B26" s="2"/>
      <c r="C26" s="2"/>
      <c r="D26" s="4"/>
      <c r="E26" s="10"/>
      <c r="F26" s="8" t="str">
        <f>IF(tbl_cad_prod[[#This Row],[preço unitário]]="","",D26*(1+E26/100))</f>
        <v/>
      </c>
    </row>
    <row r="27" spans="1:6" x14ac:dyDescent="0.3">
      <c r="A27" s="2">
        <v>26</v>
      </c>
      <c r="B27" s="2"/>
      <c r="C27" s="2"/>
      <c r="D27" s="4"/>
      <c r="E27" s="10"/>
      <c r="F27" s="8" t="str">
        <f>IF(tbl_cad_prod[[#This Row],[preço unitário]]="","",D27*(1+E27/100))</f>
        <v/>
      </c>
    </row>
    <row r="28" spans="1:6" x14ac:dyDescent="0.3">
      <c r="A28" s="2">
        <v>27</v>
      </c>
      <c r="B28" s="2"/>
      <c r="C28" s="2"/>
      <c r="D28" s="4"/>
      <c r="E28" s="10"/>
      <c r="F28" s="8" t="str">
        <f>IF(tbl_cad_prod[[#This Row],[preço unitário]]="","",D28*(1+E28/100))</f>
        <v/>
      </c>
    </row>
    <row r="29" spans="1:6" x14ac:dyDescent="0.3">
      <c r="A29" s="2"/>
      <c r="B29" s="2"/>
      <c r="C29" s="2" t="s">
        <v>40</v>
      </c>
      <c r="D29" s="4">
        <v>5</v>
      </c>
      <c r="E29" s="10">
        <v>100</v>
      </c>
      <c r="F29" s="8">
        <f>IF(tbl_cad_prod[[#This Row],[preço unitário]]="","",D29*(1+E29/100))</f>
        <v>10</v>
      </c>
    </row>
    <row r="30" spans="1:6" x14ac:dyDescent="0.3">
      <c r="A30" s="2"/>
      <c r="B30" s="2"/>
      <c r="C30" s="2"/>
      <c r="D30" s="4"/>
      <c r="E30" s="11"/>
      <c r="F30" s="8" t="str">
        <f>IF(tbl_cad_prod[[#This Row],[preço unitário]]="","",D30*(1+E30/100))</f>
        <v/>
      </c>
    </row>
    <row r="31" spans="1:6" x14ac:dyDescent="0.3">
      <c r="A31" s="2"/>
      <c r="B31" s="2"/>
      <c r="C31" s="2"/>
      <c r="D31" s="4"/>
      <c r="E31" s="11"/>
      <c r="F31" s="8" t="str">
        <f>IF(tbl_cad_prod[[#This Row],[preço unitário]]="","",D31*(1+E31/100))</f>
        <v/>
      </c>
    </row>
    <row r="32" spans="1:6" x14ac:dyDescent="0.3">
      <c r="A32" s="2"/>
      <c r="B32" s="2"/>
      <c r="C32" s="2"/>
      <c r="D32" s="4"/>
      <c r="E32" s="11"/>
      <c r="F32" s="8" t="str">
        <f>IF(tbl_cad_prod[[#This Row],[preço unitário]]="","",D32*(1+E32/100))</f>
        <v/>
      </c>
    </row>
    <row r="33" spans="1:6" x14ac:dyDescent="0.3">
      <c r="A33" s="2"/>
      <c r="B33" s="2"/>
      <c r="C33" s="2"/>
      <c r="D33" s="4"/>
      <c r="E33" s="11"/>
      <c r="F33" s="8" t="str">
        <f>IF(tbl_cad_prod[[#This Row],[preço unitário]]="","",D33*(1+E33/100))</f>
        <v/>
      </c>
    </row>
    <row r="34" spans="1:6" x14ac:dyDescent="0.3">
      <c r="A34" s="2"/>
      <c r="B34" s="2"/>
      <c r="C34" s="2"/>
      <c r="D34" s="4"/>
      <c r="E34" s="11"/>
      <c r="F34" s="8" t="str">
        <f>IF(tbl_cad_prod[[#This Row],[preço unitário]]="","",D34*(1+E34/100))</f>
        <v/>
      </c>
    </row>
    <row r="35" spans="1:6" x14ac:dyDescent="0.3">
      <c r="A35" s="2"/>
      <c r="B35" s="2"/>
      <c r="C35" s="2"/>
      <c r="D35" s="4"/>
      <c r="E35" s="11"/>
      <c r="F35" s="8" t="str">
        <f>IF(tbl_cad_prod[[#This Row],[preço unitário]]="","",D35*(1+E35/100))</f>
        <v/>
      </c>
    </row>
    <row r="36" spans="1:6" x14ac:dyDescent="0.3">
      <c r="A36" s="2"/>
      <c r="B36" s="2"/>
      <c r="C36" s="2"/>
      <c r="D36" s="4"/>
      <c r="E36" s="11"/>
      <c r="F36" s="8" t="str">
        <f>IF(tbl_cad_prod[[#This Row],[preço unitário]]="","",D36*(1+E36/100))</f>
        <v/>
      </c>
    </row>
    <row r="37" spans="1:6" x14ac:dyDescent="0.3">
      <c r="A37" s="2"/>
      <c r="B37" s="2"/>
      <c r="C37" s="2"/>
      <c r="D37" s="4"/>
      <c r="E37" s="11"/>
      <c r="F37" s="8" t="str">
        <f>IF(tbl_cad_prod[[#This Row],[preço unitário]]="","",D37*(1+E37/100))</f>
        <v/>
      </c>
    </row>
    <row r="38" spans="1:6" x14ac:dyDescent="0.3">
      <c r="A38" s="2"/>
      <c r="B38" s="2"/>
      <c r="C38" s="2"/>
      <c r="D38" s="4"/>
      <c r="E38" s="11"/>
      <c r="F38" s="8" t="str">
        <f>IF(tbl_cad_prod[[#This Row],[preço unitário]]="","",D38*(1+E38/100))</f>
        <v/>
      </c>
    </row>
    <row r="39" spans="1:6" x14ac:dyDescent="0.3">
      <c r="A39" s="2"/>
      <c r="B39" s="2"/>
      <c r="C39" s="2"/>
      <c r="D39" s="4"/>
      <c r="E39" s="11"/>
      <c r="F39" s="8" t="str">
        <f>IF(tbl_cad_prod[[#This Row],[preço unitário]]="","",D39*(1+E39/100))</f>
        <v/>
      </c>
    </row>
    <row r="40" spans="1:6" x14ac:dyDescent="0.3">
      <c r="A40" s="2"/>
      <c r="B40" s="2"/>
      <c r="C40" s="2"/>
      <c r="D40" s="4"/>
      <c r="E40" s="11"/>
      <c r="F40" s="8" t="str">
        <f>IF(tbl_cad_prod[[#This Row],[preço unitário]]="","",D40*(1+E40/100))</f>
        <v/>
      </c>
    </row>
    <row r="41" spans="1:6" x14ac:dyDescent="0.3">
      <c r="A41" s="2"/>
      <c r="B41" s="2"/>
      <c r="C41" s="2"/>
      <c r="D41" s="4"/>
      <c r="E41" s="11"/>
      <c r="F41" s="8" t="str">
        <f>IF(tbl_cad_prod[[#This Row],[preço unitário]]="","",D41*(1+E41/100))</f>
        <v/>
      </c>
    </row>
    <row r="42" spans="1:6" x14ac:dyDescent="0.3">
      <c r="A42" s="2"/>
      <c r="B42" s="2"/>
      <c r="C42" s="2"/>
      <c r="D42" s="4"/>
      <c r="E42" s="11"/>
      <c r="F42" s="8" t="str">
        <f>IF(tbl_cad_prod[[#This Row],[preço unitário]]="","",D42*(1+E42/100))</f>
        <v/>
      </c>
    </row>
    <row r="43" spans="1:6" x14ac:dyDescent="0.3">
      <c r="A43" s="2"/>
      <c r="B43" s="2"/>
      <c r="C43" s="2"/>
      <c r="D43" s="4"/>
      <c r="E43" s="11"/>
      <c r="F43" s="8" t="str">
        <f>IF(tbl_cad_prod[[#This Row],[preço unitário]]="","",D43*(1+E43/100))</f>
        <v/>
      </c>
    </row>
    <row r="44" spans="1:6" x14ac:dyDescent="0.3">
      <c r="A44" s="2"/>
      <c r="B44" s="2"/>
      <c r="C44" s="2"/>
      <c r="D44" s="4"/>
      <c r="E44" s="11"/>
      <c r="F44" s="8" t="str">
        <f>IF(tbl_cad_prod[[#This Row],[preço unitário]]="","",D44*(1+E44/100))</f>
        <v/>
      </c>
    </row>
    <row r="45" spans="1:6" x14ac:dyDescent="0.3">
      <c r="A45" s="2"/>
      <c r="B45" s="2"/>
      <c r="C45" s="2"/>
      <c r="D45" s="4"/>
      <c r="E45" s="11"/>
      <c r="F45" s="8" t="str">
        <f>IF(tbl_cad_prod[[#This Row],[preço unitário]]="","",D45*(1+E45/100))</f>
        <v/>
      </c>
    </row>
    <row r="46" spans="1:6" x14ac:dyDescent="0.3">
      <c r="A46" s="2"/>
      <c r="B46" s="2"/>
      <c r="C46" s="2"/>
      <c r="D46" s="4"/>
      <c r="E46" s="11"/>
      <c r="F46" s="8" t="str">
        <f>IF(tbl_cad_prod[[#This Row],[preço unitário]]="","",D46*(1+E46/100))</f>
        <v/>
      </c>
    </row>
    <row r="47" spans="1:6" x14ac:dyDescent="0.3">
      <c r="A47" s="2"/>
      <c r="B47" s="2"/>
      <c r="C47" s="2"/>
      <c r="D47" s="4"/>
      <c r="E47" s="11"/>
      <c r="F47" s="8" t="str">
        <f>IF(tbl_cad_prod[[#This Row],[preço unitário]]="","",D47*(1+E47/100))</f>
        <v/>
      </c>
    </row>
    <row r="48" spans="1:6" x14ac:dyDescent="0.3">
      <c r="A48" s="2"/>
      <c r="B48" s="2"/>
      <c r="C48" s="2"/>
      <c r="D48" s="4"/>
      <c r="E48" s="11"/>
      <c r="F48" s="8" t="str">
        <f>IF(tbl_cad_prod[[#This Row],[preço unitário]]="","",D48*(1+E48/100))</f>
        <v/>
      </c>
    </row>
    <row r="49" spans="1:6" x14ac:dyDescent="0.3">
      <c r="A49" s="2"/>
      <c r="B49" s="2"/>
      <c r="C49" s="2"/>
      <c r="D49" s="4"/>
      <c r="E49" s="11"/>
      <c r="F49" s="8" t="str">
        <f>IF(tbl_cad_prod[[#This Row],[preço unitário]]="","",D49*(1+E49/100))</f>
        <v/>
      </c>
    </row>
    <row r="50" spans="1:6" x14ac:dyDescent="0.3">
      <c r="A50" s="2"/>
      <c r="B50" s="2"/>
      <c r="C50" s="2"/>
      <c r="D50" s="4"/>
      <c r="E50" s="11"/>
      <c r="F50" s="8" t="str">
        <f>IF(tbl_cad_prod[[#This Row],[preço unitário]]="","",D50*(1+E50/100))</f>
        <v/>
      </c>
    </row>
    <row r="51" spans="1:6" x14ac:dyDescent="0.3">
      <c r="A51" s="2"/>
      <c r="B51" s="2"/>
      <c r="C51" s="2"/>
      <c r="D51" s="4"/>
      <c r="E51" s="11"/>
      <c r="F51" s="8" t="str">
        <f>IF(tbl_cad_prod[[#This Row],[preço unitário]]="","",D51*(1+E51/100))</f>
        <v/>
      </c>
    </row>
    <row r="52" spans="1:6" x14ac:dyDescent="0.3">
      <c r="A52" s="2"/>
      <c r="B52" s="2"/>
      <c r="C52" s="2"/>
      <c r="D52" s="4"/>
      <c r="E52" s="11"/>
      <c r="F52" s="8" t="str">
        <f>IF(tbl_cad_prod[[#This Row],[preço unitário]]="","",D52*(1+E52/100))</f>
        <v/>
      </c>
    </row>
    <row r="53" spans="1:6" x14ac:dyDescent="0.3">
      <c r="A53" s="2"/>
      <c r="B53" s="2"/>
      <c r="C53" s="2"/>
      <c r="D53" s="4"/>
      <c r="E53" s="11"/>
      <c r="F53" s="8" t="str">
        <f>IF(tbl_cad_prod[[#This Row],[preço unitário]]="","",D53*(1+E53/100))</f>
        <v/>
      </c>
    </row>
    <row r="54" spans="1:6" x14ac:dyDescent="0.3">
      <c r="A54" s="2"/>
      <c r="B54" s="2"/>
      <c r="C54" s="2"/>
      <c r="D54" s="4"/>
      <c r="E54" s="11"/>
      <c r="F54" s="8" t="str">
        <f>IF(tbl_cad_prod[[#This Row],[preço unitário]]="","",D54*(1+E54/100))</f>
        <v/>
      </c>
    </row>
    <row r="55" spans="1:6" x14ac:dyDescent="0.3">
      <c r="A55" s="2"/>
      <c r="B55" s="2"/>
      <c r="C55" s="2"/>
      <c r="D55" s="4"/>
      <c r="E55" s="11"/>
      <c r="F55" s="8" t="str">
        <f>IF(tbl_cad_prod[[#This Row],[preço unitário]]="","",D55*(1+E55/100))</f>
        <v/>
      </c>
    </row>
    <row r="56" spans="1:6" x14ac:dyDescent="0.3">
      <c r="A56" s="2"/>
      <c r="B56" s="2"/>
      <c r="C56" s="2"/>
      <c r="D56" s="4"/>
      <c r="E56" s="11"/>
      <c r="F56" s="8" t="str">
        <f>IF(tbl_cad_prod[[#This Row],[preço unitário]]="","",D56*(1+E56/100))</f>
        <v/>
      </c>
    </row>
    <row r="57" spans="1:6" x14ac:dyDescent="0.3">
      <c r="A57" s="2"/>
      <c r="B57" s="2"/>
      <c r="C57" s="2"/>
      <c r="D57" s="4"/>
      <c r="E57" s="11"/>
      <c r="F57" s="8" t="str">
        <f>IF(tbl_cad_prod[[#This Row],[preço unitário]]="","",D57*(1+E57/100))</f>
        <v/>
      </c>
    </row>
    <row r="58" spans="1:6" x14ac:dyDescent="0.3">
      <c r="A58" s="2"/>
      <c r="B58" s="2"/>
      <c r="C58" s="2"/>
      <c r="D58" s="4"/>
      <c r="E58" s="11"/>
      <c r="F58" s="8" t="str">
        <f>IF(tbl_cad_prod[[#This Row],[preço unitário]]="","",D58*(1+E58/100))</f>
        <v/>
      </c>
    </row>
    <row r="59" spans="1:6" x14ac:dyDescent="0.3">
      <c r="A59" s="2"/>
      <c r="B59" s="2"/>
      <c r="C59" s="2"/>
      <c r="D59" s="4"/>
      <c r="E59" s="11"/>
      <c r="F59" s="8" t="str">
        <f>IF(tbl_cad_prod[[#This Row],[preço unitário]]="","",D59*(1+E59/100))</f>
        <v/>
      </c>
    </row>
    <row r="60" spans="1:6" x14ac:dyDescent="0.3">
      <c r="A60" s="2"/>
      <c r="B60" s="2"/>
      <c r="C60" s="2"/>
      <c r="D60" s="4"/>
      <c r="E60" s="11"/>
      <c r="F60" s="8" t="str">
        <f>IF(tbl_cad_prod[[#This Row],[preço unitário]]="","",D60*(1+E60/100))</f>
        <v/>
      </c>
    </row>
    <row r="61" spans="1:6" x14ac:dyDescent="0.3">
      <c r="A61" s="2"/>
      <c r="B61" s="2"/>
      <c r="C61" s="2"/>
      <c r="D61" s="4"/>
      <c r="E61" s="11"/>
      <c r="F61" s="8" t="str">
        <f>IF(tbl_cad_prod[[#This Row],[preço unitário]]="","",D61*(1+E61/100))</f>
        <v/>
      </c>
    </row>
    <row r="62" spans="1:6" x14ac:dyDescent="0.3">
      <c r="A62" s="2"/>
      <c r="B62" s="2"/>
      <c r="C62" s="2"/>
      <c r="D62" s="4"/>
      <c r="E62" s="11"/>
      <c r="F62" s="8" t="str">
        <f>IF(tbl_cad_prod[[#This Row],[preço unitário]]="","",D62*(1+E62/100))</f>
        <v/>
      </c>
    </row>
    <row r="63" spans="1:6" x14ac:dyDescent="0.3">
      <c r="A63" s="2"/>
      <c r="B63" s="2"/>
      <c r="C63" s="2"/>
      <c r="D63" s="4"/>
      <c r="E63" s="11"/>
      <c r="F63" s="8" t="str">
        <f>IF(tbl_cad_prod[[#This Row],[preço unitário]]="","",D63*(1+E63/100))</f>
        <v/>
      </c>
    </row>
    <row r="64" spans="1:6" x14ac:dyDescent="0.3">
      <c r="A64" s="2"/>
      <c r="B64" s="2"/>
      <c r="C64" s="2"/>
      <c r="D64" s="4"/>
      <c r="E64" s="11"/>
      <c r="F64" s="8" t="str">
        <f>IF(tbl_cad_prod[[#This Row],[preço unitário]]="","",D64*(1+E64/100))</f>
        <v/>
      </c>
    </row>
    <row r="65" spans="1:6" x14ac:dyDescent="0.3">
      <c r="A65" s="2"/>
      <c r="B65" s="2"/>
      <c r="C65" s="2"/>
      <c r="D65" s="4"/>
      <c r="E65" s="11"/>
      <c r="F65" s="8" t="str">
        <f>IF(tbl_cad_prod[[#This Row],[preço unitário]]="","",D65*(1+E65/100))</f>
        <v/>
      </c>
    </row>
    <row r="66" spans="1:6" x14ac:dyDescent="0.3">
      <c r="A66" s="2"/>
      <c r="B66" s="2"/>
      <c r="C66" s="2"/>
      <c r="D66" s="4"/>
      <c r="E66" s="11"/>
      <c r="F66" s="8" t="str">
        <f>IF(tbl_cad_prod[[#This Row],[preço unitário]]="","",D66*(1+E66/100))</f>
        <v/>
      </c>
    </row>
    <row r="67" spans="1:6" x14ac:dyDescent="0.3">
      <c r="A67" s="2"/>
      <c r="B67" s="2"/>
      <c r="C67" s="2"/>
      <c r="D67" s="4"/>
      <c r="E67" s="11"/>
      <c r="F67" s="8" t="str">
        <f>IF(tbl_cad_prod[[#This Row],[preço unitário]]="","",D67*(1+E67/100))</f>
        <v/>
      </c>
    </row>
    <row r="68" spans="1:6" x14ac:dyDescent="0.3">
      <c r="A68" s="2"/>
      <c r="B68" s="2"/>
      <c r="C68" s="2"/>
      <c r="D68" s="4"/>
      <c r="E68" s="11"/>
      <c r="F68" s="8" t="str">
        <f>IF(tbl_cad_prod[[#This Row],[preço unitário]]="","",D68*(1+E68/100))</f>
        <v/>
      </c>
    </row>
    <row r="69" spans="1:6" x14ac:dyDescent="0.3">
      <c r="A69" s="2"/>
      <c r="B69" s="2"/>
      <c r="C69" s="2"/>
      <c r="D69" s="4"/>
      <c r="E69" s="11"/>
      <c r="F69" s="8" t="str">
        <f>IF(tbl_cad_prod[[#This Row],[preço unitário]]="","",D69*(1+E69/100))</f>
        <v/>
      </c>
    </row>
    <row r="70" spans="1:6" x14ac:dyDescent="0.3">
      <c r="A70" s="2"/>
      <c r="B70" s="2"/>
      <c r="C70" s="2"/>
      <c r="D70" s="4"/>
      <c r="E70" s="11"/>
      <c r="F70" s="8" t="str">
        <f>IF(tbl_cad_prod[[#This Row],[preço unitário]]="","",D70*(1+E70/100))</f>
        <v/>
      </c>
    </row>
    <row r="71" spans="1:6" x14ac:dyDescent="0.3">
      <c r="A71" s="2"/>
      <c r="B71" s="2"/>
      <c r="C71" s="2"/>
      <c r="D71" s="4"/>
      <c r="E71" s="11"/>
      <c r="F71" s="8" t="str">
        <f>IF(tbl_cad_prod[[#This Row],[preço unitário]]="","",D71*(1+E71/100))</f>
        <v/>
      </c>
    </row>
    <row r="72" spans="1:6" x14ac:dyDescent="0.3">
      <c r="A72" s="2"/>
      <c r="B72" s="2"/>
      <c r="C72" s="2"/>
      <c r="D72" s="4"/>
      <c r="E72" s="11"/>
      <c r="F72" s="8" t="str">
        <f>IF(tbl_cad_prod[[#This Row],[preço unitário]]="","",D72*(1+E72/100))</f>
        <v/>
      </c>
    </row>
    <row r="73" spans="1:6" x14ac:dyDescent="0.3">
      <c r="A73" s="2"/>
      <c r="B73" s="2"/>
      <c r="C73" s="2"/>
      <c r="D73" s="4"/>
      <c r="E73" s="11"/>
      <c r="F73" s="8" t="str">
        <f>IF(tbl_cad_prod[[#This Row],[preço unitário]]="","",D73*(1+E73/100))</f>
        <v/>
      </c>
    </row>
    <row r="74" spans="1:6" x14ac:dyDescent="0.3">
      <c r="A74" s="2"/>
      <c r="B74" s="2"/>
      <c r="C74" s="2"/>
      <c r="D74" s="4"/>
      <c r="E74" s="11"/>
      <c r="F74" s="8" t="str">
        <f>IF(tbl_cad_prod[[#This Row],[preço unitário]]="","",D74*(1+E74/100))</f>
        <v/>
      </c>
    </row>
    <row r="75" spans="1:6" x14ac:dyDescent="0.3">
      <c r="A75" s="2"/>
      <c r="B75" s="2"/>
      <c r="C75" s="2"/>
      <c r="D75" s="4"/>
      <c r="E75" s="11"/>
      <c r="F75" s="8" t="str">
        <f>IF(tbl_cad_prod[[#This Row],[preço unitário]]="","",D75*(1+E75/100))</f>
        <v/>
      </c>
    </row>
    <row r="76" spans="1:6" x14ac:dyDescent="0.3">
      <c r="A76" s="2"/>
      <c r="B76" s="2"/>
      <c r="C76" s="2"/>
      <c r="D76" s="4"/>
      <c r="E76" s="11"/>
      <c r="F76" s="8" t="str">
        <f>IF(tbl_cad_prod[[#This Row],[preço unitário]]="","",D76*(1+E76/100))</f>
        <v/>
      </c>
    </row>
    <row r="77" spans="1:6" x14ac:dyDescent="0.3">
      <c r="A77" s="2"/>
      <c r="B77" s="2"/>
      <c r="C77" s="2"/>
      <c r="D77" s="4"/>
      <c r="E77" s="11"/>
      <c r="F77" s="8" t="str">
        <f>IF(tbl_cad_prod[[#This Row],[preço unitário]]="","",D77*(1+E77/100))</f>
        <v/>
      </c>
    </row>
    <row r="78" spans="1:6" x14ac:dyDescent="0.3">
      <c r="A78" s="2"/>
      <c r="B78" s="2"/>
      <c r="C78" s="2"/>
      <c r="D78" s="4"/>
      <c r="E78" s="11"/>
      <c r="F78" s="8" t="str">
        <f>IF(tbl_cad_prod[[#This Row],[preço unitário]]="","",D78*(1+E78/100))</f>
        <v/>
      </c>
    </row>
    <row r="79" spans="1:6" x14ac:dyDescent="0.3">
      <c r="F79" s="8" t="str">
        <f>IF(tbl_cad_prod[[#This Row],[preço unitário]]="","",D79*(1+E79/100))</f>
        <v/>
      </c>
    </row>
    <row r="80" spans="1:6" x14ac:dyDescent="0.3">
      <c r="F80" s="8" t="str">
        <f>IF(tbl_cad_prod[[#This Row],[preço unitário]]="","",D80*(1+E80/100))</f>
        <v/>
      </c>
    </row>
    <row r="81" spans="6:6" x14ac:dyDescent="0.3">
      <c r="F81" s="8" t="str">
        <f>IF(tbl_cad_prod[[#This Row],[preço unitário]]="","",D81*(1+E81/100))</f>
        <v/>
      </c>
    </row>
    <row r="82" spans="6:6" x14ac:dyDescent="0.3">
      <c r="F82" s="8" t="str">
        <f>IF(tbl_cad_prod[[#This Row],[preço unitário]]="","",D82*(1+E82/100))</f>
        <v/>
      </c>
    </row>
    <row r="83" spans="6:6" x14ac:dyDescent="0.3">
      <c r="F83" s="8" t="str">
        <f>IF(tbl_cad_prod[[#This Row],[preço unitário]]="","",D83*(1+E83/100))</f>
        <v/>
      </c>
    </row>
    <row r="84" spans="6:6" x14ac:dyDescent="0.3">
      <c r="F84" s="8" t="str">
        <f>IF(tbl_cad_prod[[#This Row],[preço unitário]]="","",D84*(1+E84/100))</f>
        <v/>
      </c>
    </row>
    <row r="85" spans="6:6" x14ac:dyDescent="0.3">
      <c r="F85" s="8" t="str">
        <f>IF(tbl_cad_prod[[#This Row],[preço unitário]]="","",D85*(1+E85/100))</f>
        <v/>
      </c>
    </row>
    <row r="86" spans="6:6" x14ac:dyDescent="0.3">
      <c r="F86" s="8" t="str">
        <f>IF(tbl_cad_prod[[#This Row],[preço unitário]]="","",D86*(1+E86/100))</f>
        <v/>
      </c>
    </row>
  </sheetData>
  <mergeCells count="7">
    <mergeCell ref="H9:K10"/>
    <mergeCell ref="H12:K13"/>
    <mergeCell ref="H14:K15"/>
    <mergeCell ref="H3:K4"/>
    <mergeCell ref="H2:I2"/>
    <mergeCell ref="J2:K2"/>
    <mergeCell ref="H7:K8"/>
  </mergeCells>
  <conditionalFormatting sqref="H9:K10">
    <cfRule type="cellIs" dxfId="215" priority="1" operator="greaterThan">
      <formula>0</formula>
    </cfRule>
    <cfRule type="cellIs" dxfId="214" priority="2" operator="lessThan">
      <formula>0</formula>
    </cfRule>
  </conditionalFormatting>
  <dataValidations count="1">
    <dataValidation type="list" allowBlank="1" showInputMessage="1" showErrorMessage="1" sqref="H3:K4" xr:uid="{00000000-0002-0000-0300-000000000000}">
      <formula1>OFFSET($B$4,0,0,COUNTA($B$4:$B$9997),1)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tabColor rgb="FFC00000"/>
  </sheetPr>
  <dimension ref="A1:M300"/>
  <sheetViews>
    <sheetView showGridLines="0" workbookViewId="0">
      <pane ySplit="8" topLeftCell="A9" activePane="bottomLeft" state="frozen"/>
      <selection activeCell="I4" sqref="I4:J4"/>
      <selection pane="bottomLeft" activeCell="C10" sqref="C10"/>
    </sheetView>
  </sheetViews>
  <sheetFormatPr defaultColWidth="0" defaultRowHeight="14.4" x14ac:dyDescent="0.3"/>
  <cols>
    <col min="1" max="1" width="33.44140625" style="20" customWidth="1"/>
    <col min="2" max="2" width="8.33203125" style="20" customWidth="1"/>
    <col min="3" max="3" width="18.6640625" style="27" bestFit="1" customWidth="1"/>
    <col min="4" max="4" width="12.44140625" style="19" customWidth="1"/>
    <col min="5" max="5" width="4.6640625" style="19" customWidth="1"/>
    <col min="6" max="6" width="20.33203125" style="20" customWidth="1"/>
    <col min="7" max="7" width="9.109375" style="20" bestFit="1" customWidth="1"/>
    <col min="8" max="8" width="18.6640625" style="19" bestFit="1" customWidth="1"/>
    <col min="9" max="9" width="12.44140625" style="19" customWidth="1"/>
    <col min="10" max="10" width="5.5546875" style="19" customWidth="1"/>
    <col min="11" max="11" width="14.6640625" style="24" hidden="1" customWidth="1"/>
    <col min="12" max="12" width="18.88671875" style="24" hidden="1" customWidth="1"/>
    <col min="13" max="13" width="10.44140625" style="25" hidden="1" customWidth="1"/>
    <col min="14" max="16384" width="9.109375" style="16" hidden="1"/>
  </cols>
  <sheetData>
    <row r="1" spans="1:13" ht="36" customHeight="1" x14ac:dyDescent="0.3">
      <c r="A1" s="207" t="s">
        <v>32</v>
      </c>
      <c r="B1" s="207"/>
      <c r="C1" s="207"/>
      <c r="D1" s="207"/>
      <c r="E1" s="207"/>
      <c r="F1" s="207"/>
      <c r="G1" s="207"/>
      <c r="H1" s="207"/>
      <c r="I1" s="207"/>
      <c r="J1" s="34"/>
      <c r="K1" s="34"/>
      <c r="L1" s="34"/>
      <c r="M1" s="34"/>
    </row>
    <row r="2" spans="1:13" ht="9" customHeight="1" x14ac:dyDescent="0.3">
      <c r="A2" s="18"/>
      <c r="B2" s="18"/>
      <c r="C2" s="26"/>
      <c r="D2" s="17"/>
      <c r="E2" s="17"/>
      <c r="F2" s="18"/>
      <c r="G2" s="18"/>
      <c r="H2" s="17"/>
      <c r="I2" s="17"/>
      <c r="J2" s="17"/>
      <c r="K2" s="17"/>
      <c r="L2" s="188"/>
      <c r="M2" s="188"/>
    </row>
    <row r="3" spans="1:13" ht="9" customHeight="1" x14ac:dyDescent="0.3">
      <c r="K3" s="19"/>
      <c r="L3" s="19"/>
      <c r="M3" s="16"/>
    </row>
    <row r="4" spans="1:13" x14ac:dyDescent="0.3">
      <c r="A4" s="28"/>
      <c r="B4" s="22" t="s">
        <v>26</v>
      </c>
      <c r="C4" s="29"/>
      <c r="D4" s="21" t="s">
        <v>28</v>
      </c>
      <c r="E4" s="21"/>
      <c r="F4" s="208" t="s">
        <v>10</v>
      </c>
      <c r="G4" s="208"/>
      <c r="H4" s="208"/>
      <c r="I4" s="213" t="s">
        <v>27</v>
      </c>
      <c r="J4" s="213"/>
      <c r="K4" s="22"/>
      <c r="L4" s="22"/>
      <c r="M4" s="22"/>
    </row>
    <row r="5" spans="1:13" x14ac:dyDescent="0.3">
      <c r="A5" s="28"/>
      <c r="B5" s="22">
        <f>SUM(Tabela18[Qtd])</f>
        <v>0</v>
      </c>
      <c r="C5" s="29"/>
      <c r="D5" s="29">
        <f>SUM(Tabela18[Total])</f>
        <v>0</v>
      </c>
      <c r="E5" s="22"/>
      <c r="F5" s="22"/>
      <c r="G5" s="22">
        <f>SUM(Tabela31[Qtd])</f>
        <v>0</v>
      </c>
      <c r="H5" s="23">
        <f>SUM(Tabela31[total])</f>
        <v>0</v>
      </c>
      <c r="I5" s="214">
        <f>H5-D5</f>
        <v>0</v>
      </c>
      <c r="J5" s="213"/>
      <c r="K5" s="22"/>
      <c r="L5" s="22"/>
      <c r="M5" s="22"/>
    </row>
    <row r="6" spans="1:13" x14ac:dyDescent="0.3">
      <c r="K6" s="19"/>
      <c r="L6" s="19"/>
      <c r="M6" s="16"/>
    </row>
    <row r="7" spans="1:13" s="151" customFormat="1" ht="15" customHeight="1" x14ac:dyDescent="0.3">
      <c r="A7" s="209" t="s">
        <v>5</v>
      </c>
      <c r="B7" s="209"/>
      <c r="C7" s="209"/>
      <c r="D7" s="210"/>
      <c r="E7" s="149"/>
      <c r="F7" s="211" t="s">
        <v>8</v>
      </c>
      <c r="G7" s="212"/>
      <c r="H7" s="212"/>
      <c r="I7" s="212"/>
      <c r="J7" s="149"/>
      <c r="K7" s="150"/>
      <c r="L7" s="150"/>
      <c r="M7" s="150"/>
    </row>
    <row r="8" spans="1:13" s="151" customFormat="1" ht="15" customHeight="1" x14ac:dyDescent="0.3">
      <c r="A8" s="93" t="s">
        <v>3</v>
      </c>
      <c r="B8" s="152" t="s">
        <v>6</v>
      </c>
      <c r="C8" s="153" t="s">
        <v>7</v>
      </c>
      <c r="D8" s="154" t="s">
        <v>4</v>
      </c>
      <c r="E8" s="149"/>
      <c r="F8" s="94" t="s">
        <v>3</v>
      </c>
      <c r="G8" s="96" t="s">
        <v>6</v>
      </c>
      <c r="H8" s="94" t="s">
        <v>7</v>
      </c>
      <c r="I8" s="95" t="s">
        <v>9</v>
      </c>
      <c r="K8" s="150"/>
      <c r="L8" s="150"/>
      <c r="M8" s="150"/>
    </row>
    <row r="9" spans="1:13" s="86" customFormat="1" ht="18" x14ac:dyDescent="0.3">
      <c r="A9" s="148"/>
      <c r="B9" s="98"/>
      <c r="C9" s="99" t="str">
        <f>IFERROR(VLOOKUP(Tabela18[[#This Row],[Produto]],produtos,3,0),"")</f>
        <v/>
      </c>
      <c r="D9" s="100" t="str">
        <f>IFERROR(Tabela18[[#This Row],[preço unitário]]*Tabela18[[#This Row],[Qtd]],"")</f>
        <v/>
      </c>
      <c r="F9" s="155"/>
      <c r="G9" s="97"/>
      <c r="H9" s="156" t="str">
        <f>IFERROR(VLOOKUP(Tabela31[[#This Row],[Produto]],produtos,5,0),"")</f>
        <v/>
      </c>
      <c r="I9" s="157" t="str">
        <f>IFERROR(Tabela31[[#This Row],[preço unitário]]*Tabela31[[#This Row],[Qtd]],"")</f>
        <v/>
      </c>
      <c r="K9" s="92"/>
      <c r="L9" s="92"/>
      <c r="M9" s="92"/>
    </row>
    <row r="10" spans="1:13" s="86" customFormat="1" ht="18" x14ac:dyDescent="0.3">
      <c r="A10" s="148"/>
      <c r="B10" s="98"/>
      <c r="C10" s="99" t="str">
        <f>IFERROR(VLOOKUP(Tabela18[[#This Row],[Produto]],produtos,3,0),"")</f>
        <v/>
      </c>
      <c r="D10" s="100" t="str">
        <f>IFERROR(Tabela18[[#This Row],[preço unitário]]*Tabela18[[#This Row],[Qtd]],"")</f>
        <v/>
      </c>
      <c r="F10" s="148"/>
      <c r="G10" s="97"/>
      <c r="H10" s="156" t="str">
        <f>IFERROR(VLOOKUP(Tabela31[[#This Row],[Produto]],produtos,5,0),"")</f>
        <v/>
      </c>
      <c r="I10" s="157" t="str">
        <f>IFERROR(Tabela31[[#This Row],[preço unitário]]*Tabela31[[#This Row],[Qtd]],"")</f>
        <v/>
      </c>
      <c r="K10" s="92"/>
      <c r="L10" s="92"/>
      <c r="M10" s="92"/>
    </row>
    <row r="11" spans="1:13" s="86" customFormat="1" ht="18" x14ac:dyDescent="0.3">
      <c r="A11" s="148"/>
      <c r="B11" s="98"/>
      <c r="C11" s="99" t="str">
        <f>IFERROR(VLOOKUP(Tabela18[[#This Row],[Produto]],produtos,3,0),"")</f>
        <v/>
      </c>
      <c r="D11" s="100" t="str">
        <f>IFERROR(Tabela18[[#This Row],[preço unitário]]*Tabela18[[#This Row],[Qtd]],"")</f>
        <v/>
      </c>
      <c r="F11" s="148"/>
      <c r="G11" s="97"/>
      <c r="H11" s="156" t="str">
        <f>IFERROR(VLOOKUP(Tabela31[[#This Row],[Produto]],produtos,5,0),"")</f>
        <v/>
      </c>
      <c r="I11" s="157" t="str">
        <f>IFERROR(Tabela31[[#This Row],[preço unitário]]*Tabela31[[#This Row],[Qtd]],"")</f>
        <v/>
      </c>
      <c r="K11" s="92"/>
      <c r="L11" s="92"/>
      <c r="M11" s="92"/>
    </row>
    <row r="12" spans="1:13" s="86" customFormat="1" ht="18" x14ac:dyDescent="0.3">
      <c r="A12" s="148"/>
      <c r="B12" s="98"/>
      <c r="C12" s="99" t="str">
        <f>IFERROR(VLOOKUP(Tabela18[[#This Row],[Produto]],produtos,3,0),"")</f>
        <v/>
      </c>
      <c r="D12" s="100" t="str">
        <f>IFERROR(Tabela18[[#This Row],[preço unitário]]*Tabela18[[#This Row],[Qtd]],"")</f>
        <v/>
      </c>
      <c r="F12" s="148"/>
      <c r="G12" s="97"/>
      <c r="H12" s="156" t="str">
        <f>IFERROR(VLOOKUP(Tabela31[[#This Row],[Produto]],produtos,5,0),"")</f>
        <v/>
      </c>
      <c r="I12" s="157" t="str">
        <f>IFERROR(Tabela31[[#This Row],[preço unitário]]*Tabela31[[#This Row],[Qtd]],"")</f>
        <v/>
      </c>
      <c r="K12" s="92"/>
      <c r="L12" s="92"/>
      <c r="M12" s="92"/>
    </row>
    <row r="13" spans="1:13" s="86" customFormat="1" ht="18" x14ac:dyDescent="0.3">
      <c r="A13" s="148"/>
      <c r="B13" s="98"/>
      <c r="C13" s="99" t="str">
        <f>IFERROR(VLOOKUP(Tabela18[[#This Row],[Produto]],produtos,3,0),"")</f>
        <v/>
      </c>
      <c r="D13" s="100" t="str">
        <f>IFERROR(Tabela18[[#This Row],[preço unitário]]*Tabela18[[#This Row],[Qtd]],"")</f>
        <v/>
      </c>
      <c r="F13" s="148"/>
      <c r="G13" s="97"/>
      <c r="H13" s="156" t="str">
        <f>IFERROR(VLOOKUP(Tabela31[[#This Row],[Produto]],produtos,5,0),"")</f>
        <v/>
      </c>
      <c r="I13" s="157" t="str">
        <f>IFERROR(Tabela31[[#This Row],[preço unitário]]*Tabela31[[#This Row],[Qtd]],"")</f>
        <v/>
      </c>
      <c r="K13" s="92"/>
      <c r="L13" s="92"/>
      <c r="M13" s="92"/>
    </row>
    <row r="14" spans="1:13" s="86" customFormat="1" ht="18" x14ac:dyDescent="0.3">
      <c r="A14" s="148"/>
      <c r="B14" s="98"/>
      <c r="C14" s="99" t="str">
        <f>IFERROR(VLOOKUP(Tabela18[[#This Row],[Produto]],produtos,3,0),"")</f>
        <v/>
      </c>
      <c r="D14" s="100" t="str">
        <f>IFERROR(Tabela18[[#This Row],[preço unitário]]*Tabela18[[#This Row],[Qtd]],"")</f>
        <v/>
      </c>
      <c r="F14" s="148"/>
      <c r="G14" s="97"/>
      <c r="H14" s="156" t="str">
        <f>IFERROR(VLOOKUP(Tabela31[[#This Row],[Produto]],produtos,5,0),"")</f>
        <v/>
      </c>
      <c r="I14" s="157" t="str">
        <f>IFERROR(Tabela31[[#This Row],[preço unitário]]*Tabela31[[#This Row],[Qtd]],"")</f>
        <v/>
      </c>
      <c r="K14" s="92"/>
      <c r="L14" s="92"/>
      <c r="M14" s="92"/>
    </row>
    <row r="15" spans="1:13" s="86" customFormat="1" ht="18" x14ac:dyDescent="0.3">
      <c r="A15" s="148"/>
      <c r="B15" s="98"/>
      <c r="C15" s="99" t="str">
        <f>IFERROR(VLOOKUP(Tabela18[[#This Row],[Produto]],produtos,3,0),"")</f>
        <v/>
      </c>
      <c r="D15" s="100" t="str">
        <f>IFERROR(Tabela18[[#This Row],[preço unitário]]*Tabela18[[#This Row],[Qtd]],"")</f>
        <v/>
      </c>
      <c r="F15" s="148"/>
      <c r="G15" s="97"/>
      <c r="H15" s="156" t="str">
        <f>IFERROR(VLOOKUP(Tabela31[[#This Row],[Produto]],produtos,5,0),"")</f>
        <v/>
      </c>
      <c r="I15" s="157" t="str">
        <f>IFERROR(Tabela31[[#This Row],[preço unitário]]*Tabela31[[#This Row],[Qtd]],"")</f>
        <v/>
      </c>
      <c r="K15" s="92"/>
      <c r="L15" s="92"/>
      <c r="M15" s="92"/>
    </row>
    <row r="16" spans="1:13" s="86" customFormat="1" ht="18" x14ac:dyDescent="0.3">
      <c r="A16" s="148"/>
      <c r="B16" s="98"/>
      <c r="C16" s="99" t="str">
        <f>IFERROR(VLOOKUP(Tabela18[[#This Row],[Produto]],produtos,3,0),"")</f>
        <v/>
      </c>
      <c r="D16" s="100" t="str">
        <f>IFERROR(Tabela18[[#This Row],[preço unitário]]*Tabela18[[#This Row],[Qtd]],"")</f>
        <v/>
      </c>
      <c r="F16" s="148"/>
      <c r="G16" s="97"/>
      <c r="H16" s="156" t="str">
        <f>IFERROR(VLOOKUP(Tabela31[[#This Row],[Produto]],produtos,5,0),"")</f>
        <v/>
      </c>
      <c r="I16" s="157" t="str">
        <f>IFERROR(Tabela31[[#This Row],[preço unitário]]*Tabela31[[#This Row],[Qtd]],"")</f>
        <v/>
      </c>
      <c r="K16" s="92"/>
      <c r="L16" s="92"/>
      <c r="M16" s="92"/>
    </row>
    <row r="17" spans="1:13" s="86" customFormat="1" ht="18" x14ac:dyDescent="0.3">
      <c r="A17" s="148"/>
      <c r="B17" s="98"/>
      <c r="C17" s="99" t="str">
        <f>IFERROR(VLOOKUP(Tabela18[[#This Row],[Produto]],produtos,3,0),"")</f>
        <v/>
      </c>
      <c r="D17" s="100" t="str">
        <f>IFERROR(Tabela18[[#This Row],[preço unitário]]*Tabela18[[#This Row],[Qtd]],"")</f>
        <v/>
      </c>
      <c r="F17" s="148"/>
      <c r="G17" s="97"/>
      <c r="H17" s="156" t="str">
        <f>IFERROR(VLOOKUP(Tabela31[[#This Row],[Produto]],produtos,5,0),"")</f>
        <v/>
      </c>
      <c r="I17" s="157" t="str">
        <f>IFERROR(Tabela31[[#This Row],[preço unitário]]*Tabela31[[#This Row],[Qtd]],"")</f>
        <v/>
      </c>
      <c r="K17" s="92"/>
      <c r="L17" s="92"/>
      <c r="M17" s="92"/>
    </row>
    <row r="18" spans="1:13" s="86" customFormat="1" ht="18" x14ac:dyDescent="0.3">
      <c r="A18" s="84"/>
      <c r="B18" s="98"/>
      <c r="C18" s="99" t="str">
        <f>IFERROR(VLOOKUP(Tabela18[[#This Row],[Produto]],produtos,3,0),"")</f>
        <v/>
      </c>
      <c r="D18" s="100" t="str">
        <f>IFERROR(Tabela18[[#This Row],[preço unitário]]*Tabela18[[#This Row],[Qtd]],"")</f>
        <v/>
      </c>
      <c r="F18" s="148"/>
      <c r="G18" s="97"/>
      <c r="H18" s="156" t="str">
        <f>IFERROR(VLOOKUP(Tabela31[[#This Row],[Produto]],produtos,5,0),"")</f>
        <v/>
      </c>
      <c r="I18" s="157" t="str">
        <f>IFERROR(Tabela31[[#This Row],[preço unitário]]*Tabela31[[#This Row],[Qtd]],"")</f>
        <v/>
      </c>
      <c r="K18" s="92"/>
      <c r="L18" s="92"/>
      <c r="M18" s="92"/>
    </row>
    <row r="19" spans="1:13" s="86" customFormat="1" ht="18" x14ac:dyDescent="0.3">
      <c r="A19" s="148"/>
      <c r="B19" s="98"/>
      <c r="C19" s="99" t="str">
        <f>IFERROR(VLOOKUP(Tabela18[[#This Row],[Produto]],produtos,3,0),"")</f>
        <v/>
      </c>
      <c r="D19" s="100" t="str">
        <f>IFERROR(Tabela18[[#This Row],[preço unitário]]*Tabela18[[#This Row],[Qtd]],"")</f>
        <v/>
      </c>
      <c r="F19" s="148"/>
      <c r="G19" s="97"/>
      <c r="H19" s="156" t="str">
        <f>IFERROR(VLOOKUP(Tabela31[[#This Row],[Produto]],produtos,5,0),"")</f>
        <v/>
      </c>
      <c r="I19" s="157" t="str">
        <f>IFERROR(Tabela31[[#This Row],[preço unitário]]*Tabela31[[#This Row],[Qtd]],"")</f>
        <v/>
      </c>
      <c r="K19" s="92"/>
      <c r="L19" s="92"/>
      <c r="M19" s="92"/>
    </row>
    <row r="20" spans="1:13" s="86" customFormat="1" ht="18" x14ac:dyDescent="0.3">
      <c r="A20" s="148"/>
      <c r="B20" s="98"/>
      <c r="C20" s="99" t="str">
        <f>IFERROR(VLOOKUP(Tabela18[[#This Row],[Produto]],produtos,3,0),"")</f>
        <v/>
      </c>
      <c r="D20" s="100" t="str">
        <f>IFERROR(Tabela18[[#This Row],[preço unitário]]*Tabela18[[#This Row],[Qtd]],"")</f>
        <v/>
      </c>
      <c r="F20" s="148"/>
      <c r="G20" s="97"/>
      <c r="H20" s="156" t="str">
        <f>IFERROR(VLOOKUP(Tabela31[[#This Row],[Produto]],produtos,5,0),"")</f>
        <v/>
      </c>
      <c r="I20" s="157" t="str">
        <f>IFERROR(Tabela31[[#This Row],[preço unitário]]*Tabela31[[#This Row],[Qtd]],"")</f>
        <v/>
      </c>
      <c r="K20" s="92"/>
      <c r="L20" s="92"/>
      <c r="M20" s="92"/>
    </row>
    <row r="21" spans="1:13" s="86" customFormat="1" ht="18" x14ac:dyDescent="0.3">
      <c r="A21" s="148"/>
      <c r="B21" s="98"/>
      <c r="C21" s="99" t="str">
        <f>IFERROR(VLOOKUP(Tabela18[[#This Row],[Produto]],produtos,3,0),"")</f>
        <v/>
      </c>
      <c r="D21" s="100" t="str">
        <f>IFERROR(Tabela18[[#This Row],[preço unitário]]*Tabela18[[#This Row],[Qtd]],"")</f>
        <v/>
      </c>
      <c r="F21" s="148"/>
      <c r="G21" s="97"/>
      <c r="H21" s="156" t="str">
        <f>IFERROR(VLOOKUP(Tabela31[[#This Row],[Produto]],produtos,5,0),"")</f>
        <v/>
      </c>
      <c r="I21" s="157" t="str">
        <f>IFERROR(Tabela31[[#This Row],[preço unitário]]*Tabela31[[#This Row],[Qtd]],"")</f>
        <v/>
      </c>
      <c r="K21" s="92"/>
      <c r="L21" s="92"/>
      <c r="M21" s="92"/>
    </row>
    <row r="22" spans="1:13" s="86" customFormat="1" ht="18" x14ac:dyDescent="0.3">
      <c r="A22" s="148"/>
      <c r="B22" s="98"/>
      <c r="C22" s="99" t="str">
        <f>IFERROR(VLOOKUP(Tabela18[[#This Row],[Produto]],produtos,3,0),"")</f>
        <v/>
      </c>
      <c r="D22" s="100" t="str">
        <f>IFERROR(Tabela18[[#This Row],[preço unitário]]*Tabela18[[#This Row],[Qtd]],"")</f>
        <v/>
      </c>
      <c r="F22" s="148"/>
      <c r="G22" s="97"/>
      <c r="H22" s="156" t="str">
        <f>IFERROR(VLOOKUP(Tabela31[[#This Row],[Produto]],produtos,5,0),"")</f>
        <v/>
      </c>
      <c r="I22" s="157" t="str">
        <f>IFERROR(Tabela31[[#This Row],[preço unitário]]*Tabela31[[#This Row],[Qtd]],"")</f>
        <v/>
      </c>
      <c r="K22" s="92"/>
      <c r="L22" s="92"/>
      <c r="M22" s="92"/>
    </row>
    <row r="23" spans="1:13" s="86" customFormat="1" ht="18" x14ac:dyDescent="0.3">
      <c r="A23" s="148"/>
      <c r="B23" s="158"/>
      <c r="C23" s="99" t="str">
        <f>IFERROR(VLOOKUP(Tabela18[[#This Row],[Produto]],produtos,3,0),"")</f>
        <v/>
      </c>
      <c r="D23" s="100" t="str">
        <f>IFERROR(Tabela18[[#This Row],[preço unitário]]*Tabela18[[#This Row],[Qtd]],"")</f>
        <v/>
      </c>
      <c r="F23" s="148"/>
      <c r="G23" s="97"/>
      <c r="H23" s="156" t="str">
        <f>IFERROR(VLOOKUP(Tabela31[[#This Row],[Produto]],produtos,5,0),"")</f>
        <v/>
      </c>
      <c r="I23" s="157" t="str">
        <f>IFERROR(Tabela31[[#This Row],[preço unitário]]*Tabela31[[#This Row],[Qtd]],"")</f>
        <v/>
      </c>
      <c r="K23" s="92"/>
      <c r="L23" s="92"/>
      <c r="M23" s="92"/>
    </row>
    <row r="24" spans="1:13" s="86" customFormat="1" ht="18" x14ac:dyDescent="0.3">
      <c r="A24" s="148"/>
      <c r="B24" s="98"/>
      <c r="C24" s="99" t="str">
        <f>IFERROR(VLOOKUP(Tabela18[[#This Row],[Produto]],produtos,3,0),"")</f>
        <v/>
      </c>
      <c r="D24" s="100" t="str">
        <f>IFERROR(Tabela18[[#This Row],[preço unitário]]*Tabela18[[#This Row],[Qtd]],"")</f>
        <v/>
      </c>
      <c r="F24" s="148"/>
      <c r="G24" s="97"/>
      <c r="H24" s="156" t="str">
        <f>IFERROR(VLOOKUP(Tabela31[[#This Row],[Produto]],produtos,5,0),"")</f>
        <v/>
      </c>
      <c r="I24" s="157" t="str">
        <f>IFERROR(Tabela31[[#This Row],[preço unitário]]*Tabela31[[#This Row],[Qtd]],"")</f>
        <v/>
      </c>
      <c r="K24" s="92"/>
      <c r="L24" s="92"/>
      <c r="M24" s="92"/>
    </row>
    <row r="25" spans="1:13" s="86" customFormat="1" ht="18" x14ac:dyDescent="0.3">
      <c r="A25" s="148"/>
      <c r="B25" s="98"/>
      <c r="C25" s="99" t="str">
        <f>IFERROR(VLOOKUP(Tabela18[[#This Row],[Produto]],produtos,3,0),"")</f>
        <v/>
      </c>
      <c r="D25" s="100" t="str">
        <f>IFERROR(Tabela18[[#This Row],[preço unitário]]*Tabela18[[#This Row],[Qtd]],"")</f>
        <v/>
      </c>
      <c r="F25" s="148"/>
      <c r="G25" s="97"/>
      <c r="H25" s="156" t="str">
        <f>IFERROR(VLOOKUP(Tabela31[[#This Row],[Produto]],produtos,5,0),"")</f>
        <v/>
      </c>
      <c r="I25" s="157" t="str">
        <f>IFERROR(Tabela31[[#This Row],[preço unitário]]*Tabela31[[#This Row],[Qtd]],"")</f>
        <v/>
      </c>
      <c r="K25" s="92"/>
      <c r="L25" s="92"/>
      <c r="M25" s="92"/>
    </row>
    <row r="26" spans="1:13" s="86" customFormat="1" ht="18" x14ac:dyDescent="0.3">
      <c r="A26" s="148"/>
      <c r="B26" s="98"/>
      <c r="C26" s="99" t="str">
        <f>IFERROR(VLOOKUP(Tabela18[[#This Row],[Produto]],produtos,3,0),"")</f>
        <v/>
      </c>
      <c r="D26" s="100" t="str">
        <f>IFERROR(Tabela18[[#This Row],[preço unitário]]*Tabela18[[#This Row],[Qtd]],"")</f>
        <v/>
      </c>
      <c r="F26" s="148"/>
      <c r="G26" s="97"/>
      <c r="H26" s="156" t="str">
        <f>IFERROR(VLOOKUP(Tabela31[[#This Row],[Produto]],produtos,5,0),"")</f>
        <v/>
      </c>
      <c r="I26" s="157" t="str">
        <f>IFERROR(Tabela31[[#This Row],[preço unitário]]*Tabela31[[#This Row],[Qtd]],"")</f>
        <v/>
      </c>
      <c r="K26" s="92"/>
      <c r="L26" s="92"/>
      <c r="M26" s="92"/>
    </row>
    <row r="27" spans="1:13" s="86" customFormat="1" ht="18" x14ac:dyDescent="0.3">
      <c r="A27" s="148"/>
      <c r="B27" s="98"/>
      <c r="C27" s="99" t="str">
        <f>IFERROR(VLOOKUP(Tabela18[[#This Row],[Produto]],produtos,3,0),"")</f>
        <v/>
      </c>
      <c r="D27" s="100" t="str">
        <f>IFERROR(Tabela18[[#This Row],[preço unitário]]*Tabela18[[#This Row],[Qtd]],"")</f>
        <v/>
      </c>
      <c r="F27" s="148"/>
      <c r="G27" s="97"/>
      <c r="H27" s="156" t="str">
        <f>IFERROR(VLOOKUP(Tabela31[[#This Row],[Produto]],produtos,5,0),"")</f>
        <v/>
      </c>
      <c r="I27" s="157" t="str">
        <f>IFERROR(Tabela31[[#This Row],[preço unitário]]*Tabela31[[#This Row],[Qtd]],"")</f>
        <v/>
      </c>
      <c r="K27" s="92"/>
      <c r="L27" s="92"/>
      <c r="M27" s="92"/>
    </row>
    <row r="28" spans="1:13" s="86" customFormat="1" ht="18" x14ac:dyDescent="0.3">
      <c r="A28" s="148"/>
      <c r="B28" s="98"/>
      <c r="C28" s="99" t="str">
        <f>IFERROR(VLOOKUP(Tabela18[[#This Row],[Produto]],produtos,3,0),"")</f>
        <v/>
      </c>
      <c r="D28" s="100" t="str">
        <f>IFERROR(Tabela18[[#This Row],[preço unitário]]*Tabela18[[#This Row],[Qtd]],"")</f>
        <v/>
      </c>
      <c r="F28" s="148"/>
      <c r="G28" s="97"/>
      <c r="H28" s="156" t="str">
        <f>IFERROR(VLOOKUP(Tabela31[[#This Row],[Produto]],produtos,5,0),"")</f>
        <v/>
      </c>
      <c r="I28" s="157" t="str">
        <f>IFERROR(Tabela31[[#This Row],[preço unitário]]*Tabela31[[#This Row],[Qtd]],"")</f>
        <v/>
      </c>
      <c r="K28" s="92"/>
      <c r="L28" s="92"/>
      <c r="M28" s="92"/>
    </row>
    <row r="29" spans="1:13" s="86" customFormat="1" ht="18" x14ac:dyDescent="0.3">
      <c r="A29" s="148"/>
      <c r="B29" s="98"/>
      <c r="C29" s="99" t="str">
        <f>IFERROR(VLOOKUP(Tabela18[[#This Row],[Produto]],produtos,3,0),"")</f>
        <v/>
      </c>
      <c r="D29" s="100" t="str">
        <f>IFERROR(Tabela18[[#This Row],[preço unitário]]*Tabela18[[#This Row],[Qtd]],"")</f>
        <v/>
      </c>
      <c r="F29" s="148"/>
      <c r="G29" s="97"/>
      <c r="H29" s="156" t="str">
        <f>IFERROR(VLOOKUP(Tabela31[[#This Row],[Produto]],produtos,5,0),"")</f>
        <v/>
      </c>
      <c r="I29" s="157" t="str">
        <f>IFERROR(Tabela31[[#This Row],[preço unitário]]*Tabela31[[#This Row],[Qtd]],"")</f>
        <v/>
      </c>
      <c r="K29" s="92"/>
      <c r="L29" s="92"/>
      <c r="M29" s="92"/>
    </row>
    <row r="30" spans="1:13" s="86" customFormat="1" ht="18" x14ac:dyDescent="0.3">
      <c r="A30" s="148"/>
      <c r="B30" s="98"/>
      <c r="C30" s="99" t="str">
        <f>IFERROR(VLOOKUP(Tabela18[[#This Row],[Produto]],produtos,3,0),"")</f>
        <v/>
      </c>
      <c r="D30" s="100" t="str">
        <f>IFERROR(Tabela18[[#This Row],[preço unitário]]*Tabela18[[#This Row],[Qtd]],"")</f>
        <v/>
      </c>
      <c r="F30" s="148"/>
      <c r="G30" s="97"/>
      <c r="H30" s="156" t="str">
        <f>IFERROR(VLOOKUP(Tabela31[[#This Row],[Produto]],produtos,5,0),"")</f>
        <v/>
      </c>
      <c r="I30" s="157" t="str">
        <f>IFERROR(Tabela31[[#This Row],[preço unitário]]*Tabela31[[#This Row],[Qtd]],"")</f>
        <v/>
      </c>
      <c r="K30" s="92"/>
      <c r="L30" s="92"/>
      <c r="M30" s="92"/>
    </row>
    <row r="31" spans="1:13" s="86" customFormat="1" ht="18" x14ac:dyDescent="0.3">
      <c r="A31" s="148"/>
      <c r="B31" s="98"/>
      <c r="C31" s="99" t="str">
        <f>IFERROR(VLOOKUP(Tabela18[[#This Row],[Produto]],produtos,3,0),"")</f>
        <v/>
      </c>
      <c r="D31" s="100" t="str">
        <f>IFERROR(Tabela18[[#This Row],[preço unitário]]*Tabela18[[#This Row],[Qtd]],"")</f>
        <v/>
      </c>
      <c r="F31" s="148"/>
      <c r="G31" s="97"/>
      <c r="H31" s="156" t="str">
        <f>IFERROR(VLOOKUP(Tabela31[[#This Row],[Produto]],produtos,5,0),"")</f>
        <v/>
      </c>
      <c r="I31" s="157" t="str">
        <f>IFERROR(Tabela31[[#This Row],[preço unitário]]*Tabela31[[#This Row],[Qtd]],"")</f>
        <v/>
      </c>
      <c r="K31" s="92"/>
      <c r="L31" s="92"/>
      <c r="M31" s="92"/>
    </row>
    <row r="32" spans="1:13" s="86" customFormat="1" ht="18" x14ac:dyDescent="0.3">
      <c r="A32" s="148"/>
      <c r="B32" s="98"/>
      <c r="C32" s="99" t="str">
        <f>IFERROR(VLOOKUP(Tabela18[[#This Row],[Produto]],produtos,3,0),"")</f>
        <v/>
      </c>
      <c r="D32" s="100" t="str">
        <f>IFERROR(Tabela18[[#This Row],[preço unitário]]*Tabela18[[#This Row],[Qtd]],"")</f>
        <v/>
      </c>
      <c r="F32" s="148"/>
      <c r="G32" s="148"/>
      <c r="H32" s="156" t="str">
        <f>IFERROR(VLOOKUP(Tabela31[[#This Row],[Produto]],produtos,5,0),"")</f>
        <v/>
      </c>
      <c r="I32" s="157" t="str">
        <f>IFERROR(Tabela31[[#This Row],[preço unitário]]*Tabela31[[#This Row],[Qtd]],"")</f>
        <v/>
      </c>
      <c r="K32" s="92"/>
      <c r="L32" s="92"/>
      <c r="M32" s="92"/>
    </row>
    <row r="33" spans="1:13" s="86" customFormat="1" ht="18" x14ac:dyDescent="0.3">
      <c r="A33" s="148"/>
      <c r="B33" s="98"/>
      <c r="C33" s="99" t="str">
        <f>IFERROR(VLOOKUP(Tabela18[[#This Row],[Produto]],produtos,3,0),"")</f>
        <v/>
      </c>
      <c r="D33" s="100" t="str">
        <f>IFERROR(Tabela18[[#This Row],[preço unitário]]*Tabela18[[#This Row],[Qtd]],"")</f>
        <v/>
      </c>
      <c r="F33" s="148"/>
      <c r="G33" s="97"/>
      <c r="H33" s="156" t="str">
        <f>IFERROR(VLOOKUP(Tabela31[[#This Row],[Produto]],produtos,5,0),"")</f>
        <v/>
      </c>
      <c r="I33" s="157" t="str">
        <f>IFERROR(Tabela31[[#This Row],[preço unitário]]*Tabela31[[#This Row],[Qtd]],"")</f>
        <v/>
      </c>
      <c r="K33" s="92"/>
      <c r="L33" s="92"/>
      <c r="M33" s="92"/>
    </row>
    <row r="34" spans="1:13" s="86" customFormat="1" x14ac:dyDescent="0.3">
      <c r="A34" s="97"/>
      <c r="B34" s="98"/>
      <c r="C34" s="99" t="str">
        <f>IFERROR(VLOOKUP(Tabela18[[#This Row],[Produto]],produtos,3,0),"")</f>
        <v/>
      </c>
      <c r="D34" s="100" t="str">
        <f>IFERROR(Tabela18[[#This Row],[preço unitário]]*Tabela18[[#This Row],[Qtd]],"")</f>
        <v/>
      </c>
      <c r="F34" s="97"/>
      <c r="G34" s="97"/>
      <c r="H34" s="156" t="str">
        <f>IFERROR(VLOOKUP(Tabela31[[#This Row],[Produto]],produtos,5,0),"")</f>
        <v/>
      </c>
      <c r="I34" s="157" t="str">
        <f>IFERROR(Tabela31[[#This Row],[preço unitário]]*Tabela31[[#This Row],[Qtd]],"")</f>
        <v/>
      </c>
      <c r="K34" s="92"/>
      <c r="L34" s="92"/>
      <c r="M34" s="92"/>
    </row>
    <row r="35" spans="1:13" s="86" customFormat="1" x14ac:dyDescent="0.3">
      <c r="A35" s="97"/>
      <c r="B35" s="98"/>
      <c r="C35" s="99" t="str">
        <f>IFERROR(VLOOKUP(Tabela18[[#This Row],[Produto]],produtos,3,0),"")</f>
        <v/>
      </c>
      <c r="D35" s="100" t="str">
        <f>IFERROR(Tabela18[[#This Row],[preço unitário]]*Tabela18[[#This Row],[Qtd]],"")</f>
        <v/>
      </c>
      <c r="F35" s="97"/>
      <c r="G35" s="97"/>
      <c r="H35" s="156" t="str">
        <f>IFERROR(VLOOKUP(Tabela31[[#This Row],[Produto]],produtos,5,0),"")</f>
        <v/>
      </c>
      <c r="I35" s="157" t="str">
        <f>IFERROR(Tabela31[[#This Row],[preço unitário]]*Tabela31[[#This Row],[Qtd]],"")</f>
        <v/>
      </c>
      <c r="K35" s="92"/>
      <c r="L35" s="92"/>
      <c r="M35" s="92"/>
    </row>
    <row r="36" spans="1:13" s="86" customFormat="1" x14ac:dyDescent="0.3">
      <c r="A36" s="97"/>
      <c r="B36" s="98"/>
      <c r="C36" s="99" t="str">
        <f>IFERROR(VLOOKUP(Tabela18[[#This Row],[Produto]],produtos,3,0),"")</f>
        <v/>
      </c>
      <c r="D36" s="100" t="str">
        <f>IFERROR(Tabela18[[#This Row],[preço unitário]]*Tabela18[[#This Row],[Qtd]],"")</f>
        <v/>
      </c>
      <c r="F36" s="97"/>
      <c r="G36" s="97"/>
      <c r="H36" s="156" t="str">
        <f>IFERROR(VLOOKUP(Tabela31[[#This Row],[Produto]],produtos,5,0),"")</f>
        <v/>
      </c>
      <c r="I36" s="157" t="str">
        <f>IFERROR(Tabela31[[#This Row],[preço unitário]]*Tabela31[[#This Row],[Qtd]],"")</f>
        <v/>
      </c>
      <c r="K36" s="92"/>
      <c r="L36" s="92"/>
      <c r="M36" s="92"/>
    </row>
    <row r="37" spans="1:13" s="86" customFormat="1" x14ac:dyDescent="0.3">
      <c r="A37" s="97"/>
      <c r="B37" s="98"/>
      <c r="C37" s="99" t="str">
        <f>IFERROR(VLOOKUP(Tabela18[[#This Row],[Produto]],produtos,3,0),"")</f>
        <v/>
      </c>
      <c r="D37" s="100" t="str">
        <f>IFERROR(Tabela18[[#This Row],[preço unitário]]*Tabela18[[#This Row],[Qtd]],"")</f>
        <v/>
      </c>
      <c r="F37" s="97"/>
      <c r="G37" s="97"/>
      <c r="H37" s="156" t="str">
        <f>IFERROR(VLOOKUP(Tabela31[[#This Row],[Produto]],produtos,5,0),"")</f>
        <v/>
      </c>
      <c r="I37" s="157" t="str">
        <f>IFERROR(Tabela31[[#This Row],[preço unitário]]*Tabela31[[#This Row],[Qtd]],"")</f>
        <v/>
      </c>
      <c r="K37" s="92"/>
      <c r="L37" s="92"/>
      <c r="M37" s="92"/>
    </row>
    <row r="38" spans="1:13" s="86" customFormat="1" x14ac:dyDescent="0.3">
      <c r="A38" s="97"/>
      <c r="B38" s="98"/>
      <c r="C38" s="99" t="str">
        <f>IFERROR(VLOOKUP(Tabela18[[#This Row],[Produto]],produtos,3,0),"")</f>
        <v/>
      </c>
      <c r="D38" s="100" t="str">
        <f>IFERROR(Tabela18[[#This Row],[preço unitário]]*Tabela18[[#This Row],[Qtd]],"")</f>
        <v/>
      </c>
      <c r="F38" s="97"/>
      <c r="G38" s="97"/>
      <c r="H38" s="156" t="str">
        <f>IFERROR(VLOOKUP(Tabela31[[#This Row],[Produto]],produtos,5,0),"")</f>
        <v/>
      </c>
      <c r="I38" s="157" t="str">
        <f>IFERROR(Tabela31[[#This Row],[preço unitário]]*Tabela31[[#This Row],[Qtd]],"")</f>
        <v/>
      </c>
      <c r="K38" s="92"/>
      <c r="L38" s="92"/>
      <c r="M38" s="92"/>
    </row>
    <row r="39" spans="1:13" s="86" customFormat="1" x14ac:dyDescent="0.3">
      <c r="A39" s="97"/>
      <c r="B39" s="98"/>
      <c r="C39" s="99" t="str">
        <f>IFERROR(VLOOKUP(Tabela18[[#This Row],[Produto]],produtos,3,0),"")</f>
        <v/>
      </c>
      <c r="D39" s="100" t="str">
        <f>IFERROR(Tabela18[[#This Row],[preço unitário]]*Tabela18[[#This Row],[Qtd]],"")</f>
        <v/>
      </c>
      <c r="F39" s="97"/>
      <c r="G39" s="97"/>
      <c r="H39" s="156" t="str">
        <f>IFERROR(VLOOKUP(Tabela31[[#This Row],[Produto]],produtos,5,0),"")</f>
        <v/>
      </c>
      <c r="I39" s="157" t="str">
        <f>IFERROR(Tabela31[[#This Row],[preço unitário]]*Tabela31[[#This Row],[Qtd]],"")</f>
        <v/>
      </c>
      <c r="K39" s="92"/>
      <c r="L39" s="92"/>
      <c r="M39" s="92"/>
    </row>
    <row r="40" spans="1:13" s="86" customFormat="1" x14ac:dyDescent="0.3">
      <c r="A40" s="97"/>
      <c r="B40" s="98"/>
      <c r="C40" s="99" t="str">
        <f>IFERROR(VLOOKUP(Tabela18[[#This Row],[Produto]],produtos,3,0),"")</f>
        <v/>
      </c>
      <c r="D40" s="100" t="str">
        <f>IFERROR(Tabela18[[#This Row],[preço unitário]]*Tabela18[[#This Row],[Qtd]],"")</f>
        <v/>
      </c>
      <c r="E40" s="88"/>
      <c r="F40" s="97"/>
      <c r="G40" s="97"/>
      <c r="H40" s="156" t="str">
        <f>IFERROR(VLOOKUP(Tabela31[[#This Row],[Produto]],produtos,5,0),"")</f>
        <v/>
      </c>
      <c r="I40" s="157" t="str">
        <f>IFERROR(Tabela31[[#This Row],[preço unitário]]*Tabela31[[#This Row],[Qtd]],"")</f>
        <v/>
      </c>
      <c r="J40" s="88"/>
      <c r="K40" s="92"/>
      <c r="L40" s="92"/>
      <c r="M40" s="92"/>
    </row>
    <row r="41" spans="1:13" s="86" customFormat="1" x14ac:dyDescent="0.3">
      <c r="A41" s="97"/>
      <c r="B41" s="98"/>
      <c r="C41" s="99" t="str">
        <f>IFERROR(VLOOKUP(Tabela18[[#This Row],[Produto]],produtos,3,0),"")</f>
        <v/>
      </c>
      <c r="D41" s="100" t="str">
        <f>IFERROR(Tabela18[[#This Row],[preço unitário]]*Tabela18[[#This Row],[Qtd]],"")</f>
        <v/>
      </c>
      <c r="E41" s="88"/>
      <c r="F41" s="97"/>
      <c r="G41" s="97"/>
      <c r="H41" s="156" t="str">
        <f>IFERROR(VLOOKUP(Tabela31[[#This Row],[Produto]],produtos,5,0),"")</f>
        <v/>
      </c>
      <c r="I41" s="157" t="str">
        <f>IFERROR(Tabela31[[#This Row],[preço unitário]]*Tabela31[[#This Row],[Qtd]],"")</f>
        <v/>
      </c>
      <c r="J41" s="88"/>
      <c r="K41" s="92"/>
      <c r="L41" s="92"/>
      <c r="M41" s="92"/>
    </row>
    <row r="42" spans="1:13" s="86" customFormat="1" x14ac:dyDescent="0.3">
      <c r="A42" s="97"/>
      <c r="B42" s="98"/>
      <c r="C42" s="99" t="str">
        <f>IFERROR(VLOOKUP(Tabela18[[#This Row],[Produto]],produtos,3,0),"")</f>
        <v/>
      </c>
      <c r="D42" s="100" t="str">
        <f>IFERROR(Tabela18[[#This Row],[preço unitário]]*Tabela18[[#This Row],[Qtd]],"")</f>
        <v/>
      </c>
      <c r="E42" s="88"/>
      <c r="F42" s="97"/>
      <c r="G42" s="97"/>
      <c r="H42" s="156" t="str">
        <f>IFERROR(VLOOKUP(Tabela31[[#This Row],[Produto]],produtos,5,0),"")</f>
        <v/>
      </c>
      <c r="I42" s="157" t="str">
        <f>IFERROR(Tabela31[[#This Row],[preço unitário]]*Tabela31[[#This Row],[Qtd]],"")</f>
        <v/>
      </c>
      <c r="J42" s="88"/>
      <c r="K42" s="92"/>
      <c r="L42" s="92"/>
      <c r="M42" s="92"/>
    </row>
    <row r="43" spans="1:13" s="86" customFormat="1" x14ac:dyDescent="0.3">
      <c r="A43" s="97"/>
      <c r="B43" s="98"/>
      <c r="C43" s="99" t="str">
        <f>IFERROR(VLOOKUP(Tabela18[[#This Row],[Produto]],produtos,3,0),"")</f>
        <v/>
      </c>
      <c r="D43" s="100" t="str">
        <f>IFERROR(Tabela18[[#This Row],[preço unitário]]*Tabela18[[#This Row],[Qtd]],"")</f>
        <v/>
      </c>
      <c r="E43" s="88"/>
      <c r="F43" s="97"/>
      <c r="G43" s="97"/>
      <c r="H43" s="156" t="str">
        <f>IFERROR(VLOOKUP(Tabela31[[#This Row],[Produto]],produtos,5,0),"")</f>
        <v/>
      </c>
      <c r="I43" s="157" t="str">
        <f>IFERROR(Tabela31[[#This Row],[preço unitário]]*Tabela31[[#This Row],[Qtd]],"")</f>
        <v/>
      </c>
      <c r="J43" s="88"/>
      <c r="K43" s="92"/>
      <c r="L43" s="92"/>
      <c r="M43" s="92"/>
    </row>
    <row r="44" spans="1:13" s="86" customFormat="1" x14ac:dyDescent="0.3">
      <c r="A44" s="97"/>
      <c r="B44" s="98"/>
      <c r="C44" s="99" t="str">
        <f>IFERROR(VLOOKUP(Tabela18[[#This Row],[Produto]],produtos,3,0),"")</f>
        <v/>
      </c>
      <c r="D44" s="100" t="str">
        <f>IFERROR(Tabela18[[#This Row],[preço unitário]]*Tabela18[[#This Row],[Qtd]],"")</f>
        <v/>
      </c>
      <c r="E44" s="88"/>
      <c r="F44" s="97"/>
      <c r="G44" s="97"/>
      <c r="H44" s="156" t="str">
        <f>IFERROR(VLOOKUP(Tabela31[[#This Row],[Produto]],produtos,5,0),"")</f>
        <v/>
      </c>
      <c r="I44" s="157" t="str">
        <f>IFERROR(Tabela31[[#This Row],[preço unitário]]*Tabela31[[#This Row],[Qtd]],"")</f>
        <v/>
      </c>
      <c r="J44" s="88"/>
      <c r="K44" s="92"/>
      <c r="L44" s="92"/>
      <c r="M44" s="92"/>
    </row>
    <row r="45" spans="1:13" s="86" customFormat="1" x14ac:dyDescent="0.3">
      <c r="A45" s="97"/>
      <c r="B45" s="98"/>
      <c r="C45" s="99" t="str">
        <f>IFERROR(VLOOKUP(Tabela18[[#This Row],[Produto]],produtos,3,0),"")</f>
        <v/>
      </c>
      <c r="D45" s="100" t="str">
        <f>IFERROR(Tabela18[[#This Row],[preço unitário]]*Tabela18[[#This Row],[Qtd]],"")</f>
        <v/>
      </c>
      <c r="E45" s="88"/>
      <c r="F45" s="97"/>
      <c r="G45" s="97"/>
      <c r="H45" s="156" t="str">
        <f>IFERROR(VLOOKUP(Tabela31[[#This Row],[Produto]],produtos,5,0),"")</f>
        <v/>
      </c>
      <c r="I45" s="157" t="str">
        <f>IFERROR(Tabela31[[#This Row],[preço unitário]]*Tabela31[[#This Row],[Qtd]],"")</f>
        <v/>
      </c>
      <c r="J45" s="88"/>
      <c r="K45" s="92"/>
      <c r="L45" s="92"/>
      <c r="M45" s="92"/>
    </row>
    <row r="46" spans="1:13" s="86" customFormat="1" x14ac:dyDescent="0.3">
      <c r="A46" s="97"/>
      <c r="B46" s="98"/>
      <c r="C46" s="99" t="str">
        <f>IFERROR(VLOOKUP(Tabela18[[#This Row],[Produto]],produtos,3,0),"")</f>
        <v/>
      </c>
      <c r="D46" s="100" t="str">
        <f>IFERROR(Tabela18[[#This Row],[preço unitário]]*Tabela18[[#This Row],[Qtd]],"")</f>
        <v/>
      </c>
      <c r="E46" s="88"/>
      <c r="F46" s="97"/>
      <c r="G46" s="97"/>
      <c r="H46" s="156" t="str">
        <f>IFERROR(VLOOKUP(Tabela31[[#This Row],[Produto]],produtos,5,0),"")</f>
        <v/>
      </c>
      <c r="I46" s="157" t="str">
        <f>IFERROR(Tabela31[[#This Row],[preço unitário]]*Tabela31[[#This Row],[Qtd]],"")</f>
        <v/>
      </c>
      <c r="J46" s="88"/>
      <c r="K46" s="92"/>
      <c r="L46" s="92"/>
      <c r="M46" s="92"/>
    </row>
    <row r="47" spans="1:13" s="86" customFormat="1" x14ac:dyDescent="0.3">
      <c r="A47" s="97"/>
      <c r="B47" s="98"/>
      <c r="C47" s="99" t="str">
        <f>IFERROR(VLOOKUP(Tabela18[[#This Row],[Produto]],produtos,3,0),"")</f>
        <v/>
      </c>
      <c r="D47" s="100" t="str">
        <f>IFERROR(Tabela18[[#This Row],[preço unitário]]*Tabela18[[#This Row],[Qtd]],"")</f>
        <v/>
      </c>
      <c r="E47" s="88"/>
      <c r="F47" s="97"/>
      <c r="G47" s="97"/>
      <c r="H47" s="156" t="str">
        <f>IFERROR(VLOOKUP(Tabela31[[#This Row],[Produto]],produtos,5,0),"")</f>
        <v/>
      </c>
      <c r="I47" s="157" t="str">
        <f>IFERROR(Tabela31[[#This Row],[preço unitário]]*Tabela31[[#This Row],[Qtd]],"")</f>
        <v/>
      </c>
      <c r="J47" s="88"/>
      <c r="K47" s="92"/>
      <c r="L47" s="92"/>
      <c r="M47" s="92"/>
    </row>
    <row r="48" spans="1:13" s="86" customFormat="1" x14ac:dyDescent="0.3">
      <c r="A48" s="97"/>
      <c r="B48" s="98"/>
      <c r="C48" s="99" t="str">
        <f>IFERROR(VLOOKUP(Tabela18[[#This Row],[Produto]],produtos,3,0),"")</f>
        <v/>
      </c>
      <c r="D48" s="100" t="str">
        <f>IFERROR(Tabela18[[#This Row],[preço unitário]]*Tabela18[[#This Row],[Qtd]],"")</f>
        <v/>
      </c>
      <c r="E48" s="88"/>
      <c r="F48" s="97"/>
      <c r="G48" s="97"/>
      <c r="H48" s="156" t="str">
        <f>IFERROR(VLOOKUP(Tabela31[[#This Row],[Produto]],produtos,5,0),"")</f>
        <v/>
      </c>
      <c r="I48" s="157" t="str">
        <f>IFERROR(Tabela31[[#This Row],[preço unitário]]*Tabela31[[#This Row],[Qtd]],"")</f>
        <v/>
      </c>
      <c r="J48" s="88"/>
      <c r="K48" s="92"/>
      <c r="L48" s="92"/>
      <c r="M48" s="92"/>
    </row>
    <row r="49" spans="1:13" s="86" customFormat="1" x14ac:dyDescent="0.3">
      <c r="A49" s="97"/>
      <c r="B49" s="98"/>
      <c r="C49" s="99" t="str">
        <f>IFERROR(VLOOKUP(Tabela18[[#This Row],[Produto]],produtos,3,0),"")</f>
        <v/>
      </c>
      <c r="D49" s="100" t="str">
        <f>IFERROR(Tabela18[[#This Row],[preço unitário]]*Tabela18[[#This Row],[Qtd]],"")</f>
        <v/>
      </c>
      <c r="E49" s="88"/>
      <c r="F49" s="97"/>
      <c r="G49" s="97"/>
      <c r="H49" s="156" t="str">
        <f>IFERROR(VLOOKUP(Tabela31[[#This Row],[Produto]],produtos,5,0),"")</f>
        <v/>
      </c>
      <c r="I49" s="157" t="str">
        <f>IFERROR(Tabela31[[#This Row],[preço unitário]]*Tabela31[[#This Row],[Qtd]],"")</f>
        <v/>
      </c>
      <c r="J49" s="88"/>
      <c r="K49" s="92"/>
      <c r="L49" s="92"/>
      <c r="M49" s="92"/>
    </row>
    <row r="50" spans="1:13" s="86" customFormat="1" x14ac:dyDescent="0.3">
      <c r="A50" s="97"/>
      <c r="B50" s="98"/>
      <c r="C50" s="99" t="str">
        <f>IFERROR(VLOOKUP(Tabela18[[#This Row],[Produto]],produtos,3,0),"")</f>
        <v/>
      </c>
      <c r="D50" s="100" t="str">
        <f>IFERROR(Tabela18[[#This Row],[preço unitário]]*Tabela18[[#This Row],[Qtd]],"")</f>
        <v/>
      </c>
      <c r="E50" s="88"/>
      <c r="F50" s="97"/>
      <c r="G50" s="97"/>
      <c r="H50" s="156" t="str">
        <f>IFERROR(VLOOKUP(Tabela31[[#This Row],[Produto]],produtos,5,0),"")</f>
        <v/>
      </c>
      <c r="I50" s="157" t="str">
        <f>IFERROR(Tabela31[[#This Row],[preço unitário]]*Tabela31[[#This Row],[Qtd]],"")</f>
        <v/>
      </c>
      <c r="J50" s="88"/>
      <c r="K50" s="92"/>
      <c r="L50" s="92"/>
      <c r="M50" s="92"/>
    </row>
    <row r="51" spans="1:13" s="86" customFormat="1" x14ac:dyDescent="0.3">
      <c r="A51" s="97"/>
      <c r="B51" s="98"/>
      <c r="C51" s="99" t="str">
        <f>IFERROR(VLOOKUP(Tabela18[[#This Row],[Produto]],produtos,3,0),"")</f>
        <v/>
      </c>
      <c r="D51" s="100" t="str">
        <f>IFERROR(Tabela18[[#This Row],[preço unitário]]*Tabela18[[#This Row],[Qtd]],"")</f>
        <v/>
      </c>
      <c r="E51" s="88"/>
      <c r="F51" s="97"/>
      <c r="G51" s="97"/>
      <c r="H51" s="156" t="str">
        <f>IFERROR(VLOOKUP(Tabela31[[#This Row],[Produto]],produtos,5,0),"")</f>
        <v/>
      </c>
      <c r="I51" s="157" t="str">
        <f>IFERROR(Tabela31[[#This Row],[preço unitário]]*Tabela31[[#This Row],[Qtd]],"")</f>
        <v/>
      </c>
      <c r="J51" s="88"/>
      <c r="K51" s="92"/>
      <c r="L51" s="92"/>
      <c r="M51" s="92"/>
    </row>
    <row r="52" spans="1:13" s="86" customFormat="1" x14ac:dyDescent="0.3">
      <c r="A52" s="97"/>
      <c r="B52" s="98"/>
      <c r="C52" s="99" t="str">
        <f>IFERROR(VLOOKUP(Tabela18[[#This Row],[Produto]],produtos,3,0),"")</f>
        <v/>
      </c>
      <c r="D52" s="100" t="str">
        <f>IFERROR(Tabela18[[#This Row],[preço unitário]]*Tabela18[[#This Row],[Qtd]],"")</f>
        <v/>
      </c>
      <c r="E52" s="88"/>
      <c r="F52" s="97"/>
      <c r="G52" s="97"/>
      <c r="H52" s="156" t="str">
        <f>IFERROR(VLOOKUP(Tabela31[[#This Row],[Produto]],produtos,5,0),"")</f>
        <v/>
      </c>
      <c r="I52" s="157" t="str">
        <f>IFERROR(Tabela31[[#This Row],[preço unitário]]*Tabela31[[#This Row],[Qtd]],"")</f>
        <v/>
      </c>
      <c r="J52" s="88"/>
      <c r="K52" s="92"/>
      <c r="L52" s="92"/>
      <c r="M52" s="92"/>
    </row>
    <row r="53" spans="1:13" s="86" customFormat="1" x14ac:dyDescent="0.3">
      <c r="A53" s="97"/>
      <c r="B53" s="98"/>
      <c r="C53" s="99" t="str">
        <f>IFERROR(VLOOKUP(Tabela18[[#This Row],[Produto]],produtos,3,0),"")</f>
        <v/>
      </c>
      <c r="D53" s="100" t="str">
        <f>IFERROR(Tabela18[[#This Row],[preço unitário]]*Tabela18[[#This Row],[Qtd]],"")</f>
        <v/>
      </c>
      <c r="E53" s="88"/>
      <c r="F53" s="97"/>
      <c r="G53" s="97"/>
      <c r="H53" s="156" t="str">
        <f>IFERROR(VLOOKUP(Tabela31[[#This Row],[Produto]],produtos,5,0),"")</f>
        <v/>
      </c>
      <c r="I53" s="157" t="str">
        <f>IFERROR(Tabela31[[#This Row],[preço unitário]]*Tabela31[[#This Row],[Qtd]],"")</f>
        <v/>
      </c>
      <c r="J53" s="88"/>
      <c r="K53" s="92"/>
      <c r="L53" s="92"/>
      <c r="M53" s="92"/>
    </row>
    <row r="54" spans="1:13" s="86" customFormat="1" x14ac:dyDescent="0.3">
      <c r="A54" s="97"/>
      <c r="B54" s="98"/>
      <c r="C54" s="99" t="str">
        <f>IFERROR(VLOOKUP(Tabela18[[#This Row],[Produto]],produtos,3,0),"")</f>
        <v/>
      </c>
      <c r="D54" s="100" t="str">
        <f>IFERROR(Tabela18[[#This Row],[preço unitário]]*Tabela18[[#This Row],[Qtd]],"")</f>
        <v/>
      </c>
      <c r="E54" s="88"/>
      <c r="F54" s="97"/>
      <c r="G54" s="97"/>
      <c r="H54" s="156" t="str">
        <f>IFERROR(VLOOKUP(Tabela31[[#This Row],[Produto]],produtos,5,0),"")</f>
        <v/>
      </c>
      <c r="I54" s="157" t="str">
        <f>IFERROR(Tabela31[[#This Row],[preço unitário]]*Tabela31[[#This Row],[Qtd]],"")</f>
        <v/>
      </c>
      <c r="J54" s="88"/>
      <c r="K54" s="92"/>
      <c r="L54" s="92"/>
      <c r="M54" s="92"/>
    </row>
    <row r="55" spans="1:13" s="86" customFormat="1" x14ac:dyDescent="0.3">
      <c r="A55" s="97"/>
      <c r="B55" s="98"/>
      <c r="C55" s="99" t="str">
        <f>IFERROR(VLOOKUP(Tabela18[[#This Row],[Produto]],produtos,3,0),"")</f>
        <v/>
      </c>
      <c r="D55" s="100" t="str">
        <f>IFERROR(Tabela18[[#This Row],[preço unitário]]*Tabela18[[#This Row],[Qtd]],"")</f>
        <v/>
      </c>
      <c r="E55" s="88"/>
      <c r="F55" s="97"/>
      <c r="G55" s="97"/>
      <c r="H55" s="156" t="str">
        <f>IFERROR(VLOOKUP(Tabela31[[#This Row],[Produto]],produtos,5,0),"")</f>
        <v/>
      </c>
      <c r="I55" s="157" t="str">
        <f>IFERROR(Tabela31[[#This Row],[preço unitário]]*Tabela31[[#This Row],[Qtd]],"")</f>
        <v/>
      </c>
      <c r="J55" s="88"/>
      <c r="K55" s="92"/>
      <c r="L55" s="92"/>
      <c r="M55" s="92"/>
    </row>
    <row r="56" spans="1:13" s="86" customFormat="1" x14ac:dyDescent="0.3">
      <c r="A56" s="97"/>
      <c r="B56" s="98"/>
      <c r="C56" s="99" t="str">
        <f>IFERROR(VLOOKUP(Tabela18[[#This Row],[Produto]],produtos,3,0),"")</f>
        <v/>
      </c>
      <c r="D56" s="100" t="str">
        <f>IFERROR(Tabela18[[#This Row],[preço unitário]]*Tabela18[[#This Row],[Qtd]],"")</f>
        <v/>
      </c>
      <c r="E56" s="88"/>
      <c r="F56" s="97"/>
      <c r="G56" s="97"/>
      <c r="H56" s="156" t="str">
        <f>IFERROR(VLOOKUP(Tabela31[[#This Row],[Produto]],produtos,5,0),"")</f>
        <v/>
      </c>
      <c r="I56" s="157" t="str">
        <f>IFERROR(Tabela31[[#This Row],[preço unitário]]*Tabela31[[#This Row],[Qtd]],"")</f>
        <v/>
      </c>
      <c r="J56" s="88"/>
      <c r="K56" s="92"/>
      <c r="L56" s="92"/>
      <c r="M56" s="92"/>
    </row>
    <row r="57" spans="1:13" s="86" customFormat="1" x14ac:dyDescent="0.3">
      <c r="A57" s="97"/>
      <c r="B57" s="98"/>
      <c r="C57" s="99" t="str">
        <f>IFERROR(VLOOKUP(Tabela18[[#This Row],[Produto]],produtos,3,0),"")</f>
        <v/>
      </c>
      <c r="D57" s="100" t="str">
        <f>IFERROR(Tabela18[[#This Row],[preço unitário]]*Tabela18[[#This Row],[Qtd]],"")</f>
        <v/>
      </c>
      <c r="E57" s="88"/>
      <c r="F57" s="97"/>
      <c r="G57" s="97"/>
      <c r="H57" s="156" t="str">
        <f>IFERROR(VLOOKUP(Tabela31[[#This Row],[Produto]],produtos,5,0),"")</f>
        <v/>
      </c>
      <c r="I57" s="157" t="str">
        <f>IFERROR(Tabela31[[#This Row],[preço unitário]]*Tabela31[[#This Row],[Qtd]],"")</f>
        <v/>
      </c>
      <c r="J57" s="88"/>
      <c r="K57" s="92"/>
      <c r="L57" s="92"/>
      <c r="M57" s="92"/>
    </row>
    <row r="58" spans="1:13" s="86" customFormat="1" x14ac:dyDescent="0.3">
      <c r="A58" s="97"/>
      <c r="B58" s="98"/>
      <c r="C58" s="99" t="str">
        <f>IFERROR(VLOOKUP(Tabela18[[#This Row],[Produto]],produtos,3,0),"")</f>
        <v/>
      </c>
      <c r="D58" s="100" t="str">
        <f>IFERROR(Tabela18[[#This Row],[preço unitário]]*Tabela18[[#This Row],[Qtd]],"")</f>
        <v/>
      </c>
      <c r="E58" s="88"/>
      <c r="F58" s="97"/>
      <c r="G58" s="97"/>
      <c r="H58" s="156" t="str">
        <f>IFERROR(VLOOKUP(Tabela31[[#This Row],[Produto]],produtos,5,0),"")</f>
        <v/>
      </c>
      <c r="I58" s="157" t="str">
        <f>IFERROR(Tabela31[[#This Row],[preço unitário]]*Tabela31[[#This Row],[Qtd]],"")</f>
        <v/>
      </c>
      <c r="J58" s="88"/>
      <c r="K58" s="92"/>
      <c r="L58" s="92"/>
      <c r="M58" s="92"/>
    </row>
    <row r="59" spans="1:13" s="86" customFormat="1" x14ac:dyDescent="0.3">
      <c r="A59" s="97"/>
      <c r="B59" s="98"/>
      <c r="C59" s="99" t="str">
        <f>IFERROR(VLOOKUP(Tabela18[[#This Row],[Produto]],produtos,3,0),"")</f>
        <v/>
      </c>
      <c r="D59" s="100" t="str">
        <f>IFERROR(Tabela18[[#This Row],[preço unitário]]*Tabela18[[#This Row],[Qtd]],"")</f>
        <v/>
      </c>
      <c r="E59" s="88"/>
      <c r="F59" s="97"/>
      <c r="G59" s="97"/>
      <c r="H59" s="156" t="str">
        <f>IFERROR(VLOOKUP(Tabela31[[#This Row],[Produto]],produtos,5,0),"")</f>
        <v/>
      </c>
      <c r="I59" s="157" t="str">
        <f>IFERROR(Tabela31[[#This Row],[preço unitário]]*Tabela31[[#This Row],[Qtd]],"")</f>
        <v/>
      </c>
      <c r="J59" s="88"/>
      <c r="K59" s="92"/>
      <c r="L59" s="92"/>
      <c r="M59" s="92"/>
    </row>
    <row r="60" spans="1:13" s="86" customFormat="1" x14ac:dyDescent="0.3">
      <c r="A60" s="97"/>
      <c r="B60" s="98"/>
      <c r="C60" s="99" t="str">
        <f>IFERROR(VLOOKUP(Tabela18[[#This Row],[Produto]],produtos,3,0),"")</f>
        <v/>
      </c>
      <c r="D60" s="100" t="str">
        <f>IFERROR(Tabela18[[#This Row],[preço unitário]]*Tabela18[[#This Row],[Qtd]],"")</f>
        <v/>
      </c>
      <c r="E60" s="88"/>
      <c r="F60" s="97"/>
      <c r="G60" s="97"/>
      <c r="H60" s="156" t="str">
        <f>IFERROR(VLOOKUP(Tabela31[[#This Row],[Produto]],produtos,5,0),"")</f>
        <v/>
      </c>
      <c r="I60" s="157" t="str">
        <f>IFERROR(Tabela31[[#This Row],[preço unitário]]*Tabela31[[#This Row],[Qtd]],"")</f>
        <v/>
      </c>
      <c r="J60" s="88"/>
      <c r="K60" s="92"/>
      <c r="L60" s="92"/>
      <c r="M60" s="92"/>
    </row>
    <row r="61" spans="1:13" s="86" customFormat="1" x14ac:dyDescent="0.3">
      <c r="A61" s="97"/>
      <c r="B61" s="98"/>
      <c r="C61" s="99" t="str">
        <f>IFERROR(VLOOKUP(Tabela18[[#This Row],[Produto]],produtos,3,0),"")</f>
        <v/>
      </c>
      <c r="D61" s="100" t="str">
        <f>IFERROR(Tabela18[[#This Row],[preço unitário]]*Tabela18[[#This Row],[Qtd]],"")</f>
        <v/>
      </c>
      <c r="E61" s="88"/>
      <c r="F61" s="97"/>
      <c r="G61" s="97"/>
      <c r="H61" s="156" t="str">
        <f>IFERROR(VLOOKUP(Tabela31[[#This Row],[Produto]],produtos,5,0),"")</f>
        <v/>
      </c>
      <c r="I61" s="157" t="str">
        <f>IFERROR(Tabela31[[#This Row],[preço unitário]]*Tabela31[[#This Row],[Qtd]],"")</f>
        <v/>
      </c>
      <c r="J61" s="88"/>
      <c r="K61" s="92"/>
      <c r="L61" s="92"/>
      <c r="M61" s="92"/>
    </row>
    <row r="62" spans="1:13" s="86" customFormat="1" x14ac:dyDescent="0.3">
      <c r="A62" s="97"/>
      <c r="B62" s="98"/>
      <c r="C62" s="99" t="str">
        <f>IFERROR(VLOOKUP(Tabela18[[#This Row],[Produto]],produtos,3,0),"")</f>
        <v/>
      </c>
      <c r="D62" s="100" t="str">
        <f>IFERROR(Tabela18[[#This Row],[preço unitário]]*Tabela18[[#This Row],[Qtd]],"")</f>
        <v/>
      </c>
      <c r="E62" s="88"/>
      <c r="F62" s="97"/>
      <c r="G62" s="97"/>
      <c r="H62" s="156" t="str">
        <f>IFERROR(VLOOKUP(Tabela31[[#This Row],[Produto]],produtos,5,0),"")</f>
        <v/>
      </c>
      <c r="I62" s="157" t="str">
        <f>IFERROR(Tabela31[[#This Row],[preço unitário]]*Tabela31[[#This Row],[Qtd]],"")</f>
        <v/>
      </c>
      <c r="J62" s="88"/>
      <c r="K62" s="92"/>
      <c r="L62" s="92"/>
      <c r="M62" s="92"/>
    </row>
    <row r="63" spans="1:13" s="86" customFormat="1" x14ac:dyDescent="0.3">
      <c r="A63" s="97"/>
      <c r="B63" s="98"/>
      <c r="C63" s="99" t="str">
        <f>IFERROR(VLOOKUP(Tabela18[[#This Row],[Produto]],produtos,3,0),"")</f>
        <v/>
      </c>
      <c r="D63" s="100" t="str">
        <f>IFERROR(Tabela18[[#This Row],[preço unitário]]*Tabela18[[#This Row],[Qtd]],"")</f>
        <v/>
      </c>
      <c r="E63" s="88"/>
      <c r="F63" s="97"/>
      <c r="G63" s="97"/>
      <c r="H63" s="156" t="str">
        <f>IFERROR(VLOOKUP(Tabela31[[#This Row],[Produto]],produtos,5,0),"")</f>
        <v/>
      </c>
      <c r="I63" s="157" t="str">
        <f>IFERROR(Tabela31[[#This Row],[preço unitário]]*Tabela31[[#This Row],[Qtd]],"")</f>
        <v/>
      </c>
      <c r="J63" s="88"/>
      <c r="K63" s="92"/>
      <c r="L63" s="92"/>
      <c r="M63" s="92"/>
    </row>
    <row r="64" spans="1:13" s="86" customFormat="1" x14ac:dyDescent="0.3">
      <c r="A64" s="97"/>
      <c r="B64" s="98"/>
      <c r="C64" s="99" t="str">
        <f>IFERROR(VLOOKUP(Tabela18[[#This Row],[Produto]],produtos,3,0),"")</f>
        <v/>
      </c>
      <c r="D64" s="100" t="str">
        <f>IFERROR(Tabela18[[#This Row],[preço unitário]]*Tabela18[[#This Row],[Qtd]],"")</f>
        <v/>
      </c>
      <c r="E64" s="88"/>
      <c r="F64" s="97"/>
      <c r="G64" s="97"/>
      <c r="H64" s="156" t="str">
        <f>IFERROR(VLOOKUP(Tabela31[[#This Row],[Produto]],produtos,5,0),"")</f>
        <v/>
      </c>
      <c r="I64" s="157" t="str">
        <f>IFERROR(Tabela31[[#This Row],[preço unitário]]*Tabela31[[#This Row],[Qtd]],"")</f>
        <v/>
      </c>
      <c r="J64" s="88"/>
      <c r="K64" s="92"/>
      <c r="L64" s="92"/>
      <c r="M64" s="92"/>
    </row>
    <row r="65" spans="1:13" s="86" customFormat="1" x14ac:dyDescent="0.3">
      <c r="A65" s="97"/>
      <c r="B65" s="98"/>
      <c r="C65" s="99" t="str">
        <f>IFERROR(VLOOKUP(Tabela18[[#This Row],[Produto]],produtos,3,0),"")</f>
        <v/>
      </c>
      <c r="D65" s="100" t="str">
        <f>IFERROR(Tabela18[[#This Row],[preço unitário]]*Tabela18[[#This Row],[Qtd]],"")</f>
        <v/>
      </c>
      <c r="E65" s="88"/>
      <c r="F65" s="97"/>
      <c r="G65" s="97"/>
      <c r="H65" s="156" t="str">
        <f>IFERROR(VLOOKUP(Tabela31[[#This Row],[Produto]],produtos,5,0),"")</f>
        <v/>
      </c>
      <c r="I65" s="157" t="str">
        <f>IFERROR(Tabela31[[#This Row],[preço unitário]]*Tabela31[[#This Row],[Qtd]],"")</f>
        <v/>
      </c>
      <c r="J65" s="88"/>
      <c r="K65" s="92"/>
      <c r="L65" s="92"/>
      <c r="M65" s="92"/>
    </row>
    <row r="66" spans="1:13" s="86" customFormat="1" x14ac:dyDescent="0.3">
      <c r="A66" s="97"/>
      <c r="B66" s="98"/>
      <c r="C66" s="99" t="str">
        <f>IFERROR(VLOOKUP(Tabela18[[#This Row],[Produto]],produtos,3,0),"")</f>
        <v/>
      </c>
      <c r="D66" s="100" t="str">
        <f>IFERROR(Tabela18[[#This Row],[preço unitário]]*Tabela18[[#This Row],[Qtd]],"")</f>
        <v/>
      </c>
      <c r="E66" s="88"/>
      <c r="F66" s="97"/>
      <c r="G66" s="97"/>
      <c r="H66" s="156" t="str">
        <f>IFERROR(VLOOKUP(Tabela31[[#This Row],[Produto]],produtos,5,0),"")</f>
        <v/>
      </c>
      <c r="I66" s="157" t="str">
        <f>IFERROR(Tabela31[[#This Row],[preço unitário]]*Tabela31[[#This Row],[Qtd]],"")</f>
        <v/>
      </c>
      <c r="J66" s="88"/>
      <c r="K66" s="92"/>
      <c r="L66" s="92"/>
      <c r="M66" s="92"/>
    </row>
    <row r="67" spans="1:13" s="86" customFormat="1" x14ac:dyDescent="0.3">
      <c r="A67" s="97"/>
      <c r="B67" s="98"/>
      <c r="C67" s="99" t="str">
        <f>IFERROR(VLOOKUP(Tabela18[[#This Row],[Produto]],produtos,3,0),"")</f>
        <v/>
      </c>
      <c r="D67" s="100" t="str">
        <f>IFERROR(Tabela18[[#This Row],[preço unitário]]*Tabela18[[#This Row],[Qtd]],"")</f>
        <v/>
      </c>
      <c r="E67" s="88"/>
      <c r="F67" s="97"/>
      <c r="G67" s="97"/>
      <c r="H67" s="156" t="str">
        <f>IFERROR(VLOOKUP(Tabela31[[#This Row],[Produto]],produtos,5,0),"")</f>
        <v/>
      </c>
      <c r="I67" s="157" t="str">
        <f>IFERROR(Tabela31[[#This Row],[preço unitário]]*Tabela31[[#This Row],[Qtd]],"")</f>
        <v/>
      </c>
      <c r="J67" s="88"/>
      <c r="K67" s="92"/>
      <c r="L67" s="92"/>
      <c r="M67" s="92"/>
    </row>
    <row r="68" spans="1:13" s="86" customFormat="1" x14ac:dyDescent="0.3">
      <c r="A68" s="97"/>
      <c r="B68" s="98"/>
      <c r="C68" s="99" t="str">
        <f>IFERROR(VLOOKUP(Tabela18[[#This Row],[Produto]],produtos,3,0),"")</f>
        <v/>
      </c>
      <c r="D68" s="100" t="str">
        <f>IFERROR(Tabela18[[#This Row],[preço unitário]]*Tabela18[[#This Row],[Qtd]],"")</f>
        <v/>
      </c>
      <c r="E68" s="88"/>
      <c r="F68" s="97"/>
      <c r="G68" s="97"/>
      <c r="H68" s="156" t="str">
        <f>IFERROR(VLOOKUP(Tabela31[[#This Row],[Produto]],produtos,5,0),"")</f>
        <v/>
      </c>
      <c r="I68" s="157" t="str">
        <f>IFERROR(Tabela31[[#This Row],[preço unitário]]*Tabela31[[#This Row],[Qtd]],"")</f>
        <v/>
      </c>
      <c r="J68" s="88"/>
      <c r="K68" s="92"/>
      <c r="L68" s="92"/>
      <c r="M68" s="92"/>
    </row>
    <row r="69" spans="1:13" s="86" customFormat="1" x14ac:dyDescent="0.3">
      <c r="A69" s="97"/>
      <c r="B69" s="98"/>
      <c r="C69" s="99" t="str">
        <f>IFERROR(VLOOKUP(Tabela18[[#This Row],[Produto]],produtos,3,0),"")</f>
        <v/>
      </c>
      <c r="D69" s="100" t="str">
        <f>IFERROR(Tabela18[[#This Row],[preço unitário]]*Tabela18[[#This Row],[Qtd]],"")</f>
        <v/>
      </c>
      <c r="E69" s="88"/>
      <c r="F69" s="97"/>
      <c r="G69" s="97"/>
      <c r="H69" s="156" t="str">
        <f>IFERROR(VLOOKUP(Tabela31[[#This Row],[Produto]],produtos,5,0),"")</f>
        <v/>
      </c>
      <c r="I69" s="157" t="str">
        <f>IFERROR(Tabela31[[#This Row],[preço unitário]]*Tabela31[[#This Row],[Qtd]],"")</f>
        <v/>
      </c>
      <c r="J69" s="88"/>
      <c r="K69" s="92"/>
      <c r="L69" s="92"/>
      <c r="M69" s="92"/>
    </row>
    <row r="70" spans="1:13" s="86" customFormat="1" x14ac:dyDescent="0.3">
      <c r="A70" s="97"/>
      <c r="B70" s="98"/>
      <c r="C70" s="99" t="str">
        <f>IFERROR(VLOOKUP(Tabela18[[#This Row],[Produto]],produtos,3,0),"")</f>
        <v/>
      </c>
      <c r="D70" s="100" t="str">
        <f>IFERROR(Tabela18[[#This Row],[preço unitário]]*Tabela18[[#This Row],[Qtd]],"")</f>
        <v/>
      </c>
      <c r="E70" s="88"/>
      <c r="F70" s="97"/>
      <c r="G70" s="97"/>
      <c r="H70" s="156" t="str">
        <f>IFERROR(VLOOKUP(Tabela31[[#This Row],[Produto]],produtos,5,0),"")</f>
        <v/>
      </c>
      <c r="I70" s="157" t="str">
        <f>IFERROR(Tabela31[[#This Row],[preço unitário]]*Tabela31[[#This Row],[Qtd]],"")</f>
        <v/>
      </c>
      <c r="J70" s="88"/>
      <c r="K70" s="92"/>
      <c r="L70" s="92"/>
      <c r="M70" s="92"/>
    </row>
    <row r="71" spans="1:13" s="86" customFormat="1" x14ac:dyDescent="0.3">
      <c r="A71" s="97"/>
      <c r="B71" s="98"/>
      <c r="C71" s="99" t="str">
        <f>IFERROR(VLOOKUP(Tabela18[[#This Row],[Produto]],produtos,3,0),"")</f>
        <v/>
      </c>
      <c r="D71" s="100" t="str">
        <f>IFERROR(Tabela18[[#This Row],[preço unitário]]*Tabela18[[#This Row],[Qtd]],"")</f>
        <v/>
      </c>
      <c r="E71" s="88"/>
      <c r="F71" s="97"/>
      <c r="G71" s="97"/>
      <c r="H71" s="156" t="str">
        <f>IFERROR(VLOOKUP(Tabela31[[#This Row],[Produto]],produtos,5,0),"")</f>
        <v/>
      </c>
      <c r="I71" s="157" t="str">
        <f>IFERROR(Tabela31[[#This Row],[preço unitário]]*Tabela31[[#This Row],[Qtd]],"")</f>
        <v/>
      </c>
      <c r="J71" s="88"/>
      <c r="K71" s="92"/>
      <c r="L71" s="92"/>
      <c r="M71" s="92"/>
    </row>
    <row r="72" spans="1:13" s="86" customFormat="1" x14ac:dyDescent="0.3">
      <c r="A72" s="97"/>
      <c r="B72" s="98"/>
      <c r="C72" s="99" t="str">
        <f>IFERROR(VLOOKUP(Tabela18[[#This Row],[Produto]],produtos,3,0),"")</f>
        <v/>
      </c>
      <c r="D72" s="100" t="str">
        <f>IFERROR(Tabela18[[#This Row],[preço unitário]]*Tabela18[[#This Row],[Qtd]],"")</f>
        <v/>
      </c>
      <c r="E72" s="88"/>
      <c r="F72" s="97"/>
      <c r="G72" s="97"/>
      <c r="H72" s="156" t="str">
        <f>IFERROR(VLOOKUP(Tabela31[[#This Row],[Produto]],produtos,5,0),"")</f>
        <v/>
      </c>
      <c r="I72" s="157" t="str">
        <f>IFERROR(Tabela31[[#This Row],[preço unitário]]*Tabela31[[#This Row],[Qtd]],"")</f>
        <v/>
      </c>
      <c r="J72" s="88"/>
      <c r="K72" s="92"/>
      <c r="L72" s="92"/>
      <c r="M72" s="92"/>
    </row>
    <row r="73" spans="1:13" s="86" customFormat="1" x14ac:dyDescent="0.3">
      <c r="A73" s="97"/>
      <c r="B73" s="98"/>
      <c r="C73" s="99" t="str">
        <f>IFERROR(VLOOKUP(Tabela18[[#This Row],[Produto]],produtos,3,0),"")</f>
        <v/>
      </c>
      <c r="D73" s="100" t="str">
        <f>IFERROR(Tabela18[[#This Row],[preço unitário]]*Tabela18[[#This Row],[Qtd]],"")</f>
        <v/>
      </c>
      <c r="E73" s="88"/>
      <c r="F73" s="97"/>
      <c r="G73" s="97"/>
      <c r="H73" s="156" t="str">
        <f>IFERROR(VLOOKUP(Tabela31[[#This Row],[Produto]],produtos,5,0),"")</f>
        <v/>
      </c>
      <c r="I73" s="157" t="str">
        <f>IFERROR(Tabela31[[#This Row],[preço unitário]]*Tabela31[[#This Row],[Qtd]],"")</f>
        <v/>
      </c>
      <c r="J73" s="88"/>
      <c r="K73" s="92"/>
      <c r="L73" s="92"/>
      <c r="M73" s="92"/>
    </row>
    <row r="74" spans="1:13" s="86" customFormat="1" x14ac:dyDescent="0.3">
      <c r="A74" s="97"/>
      <c r="B74" s="98"/>
      <c r="C74" s="99" t="str">
        <f>IFERROR(VLOOKUP(Tabela18[[#This Row],[Produto]],produtos,3,0),"")</f>
        <v/>
      </c>
      <c r="D74" s="100" t="str">
        <f>IFERROR(Tabela18[[#This Row],[preço unitário]]*Tabela18[[#This Row],[Qtd]],"")</f>
        <v/>
      </c>
      <c r="E74" s="88"/>
      <c r="F74" s="97"/>
      <c r="G74" s="97"/>
      <c r="H74" s="156" t="str">
        <f>IFERROR(VLOOKUP(Tabela31[[#This Row],[Produto]],produtos,5,0),"")</f>
        <v/>
      </c>
      <c r="I74" s="157" t="str">
        <f>IFERROR(Tabela31[[#This Row],[preço unitário]]*Tabela31[[#This Row],[Qtd]],"")</f>
        <v/>
      </c>
      <c r="J74" s="88"/>
      <c r="K74" s="92"/>
      <c r="L74" s="92"/>
      <c r="M74" s="92"/>
    </row>
    <row r="75" spans="1:13" s="86" customFormat="1" x14ac:dyDescent="0.3">
      <c r="A75" s="97"/>
      <c r="B75" s="98"/>
      <c r="C75" s="99" t="str">
        <f>IFERROR(VLOOKUP(Tabela18[[#This Row],[Produto]],produtos,3,0),"")</f>
        <v/>
      </c>
      <c r="D75" s="100" t="str">
        <f>IFERROR(Tabela18[[#This Row],[preço unitário]]*Tabela18[[#This Row],[Qtd]],"")</f>
        <v/>
      </c>
      <c r="E75" s="88"/>
      <c r="F75" s="97"/>
      <c r="G75" s="97"/>
      <c r="H75" s="156" t="str">
        <f>IFERROR(VLOOKUP(Tabela31[[#This Row],[Produto]],produtos,5,0),"")</f>
        <v/>
      </c>
      <c r="I75" s="157" t="str">
        <f>IFERROR(Tabela31[[#This Row],[preço unitário]]*Tabela31[[#This Row],[Qtd]],"")</f>
        <v/>
      </c>
      <c r="J75" s="88"/>
      <c r="K75" s="92"/>
      <c r="L75" s="92"/>
      <c r="M75" s="92"/>
    </row>
    <row r="76" spans="1:13" s="86" customFormat="1" x14ac:dyDescent="0.3">
      <c r="A76" s="97"/>
      <c r="B76" s="98"/>
      <c r="C76" s="99" t="str">
        <f>IFERROR(VLOOKUP(Tabela18[[#This Row],[Produto]],produtos,3,0),"")</f>
        <v/>
      </c>
      <c r="D76" s="100" t="str">
        <f>IFERROR(Tabela18[[#This Row],[preço unitário]]*Tabela18[[#This Row],[Qtd]],"")</f>
        <v/>
      </c>
      <c r="E76" s="88"/>
      <c r="F76" s="97"/>
      <c r="G76" s="97"/>
      <c r="H76" s="156" t="str">
        <f>IFERROR(VLOOKUP(Tabela31[[#This Row],[Produto]],produtos,5,0),"")</f>
        <v/>
      </c>
      <c r="I76" s="157" t="str">
        <f>IFERROR(Tabela31[[#This Row],[preço unitário]]*Tabela31[[#This Row],[Qtd]],"")</f>
        <v/>
      </c>
      <c r="J76" s="88"/>
      <c r="K76" s="92"/>
      <c r="L76" s="92"/>
      <c r="M76" s="92"/>
    </row>
    <row r="77" spans="1:13" s="86" customFormat="1" x14ac:dyDescent="0.3">
      <c r="A77" s="97"/>
      <c r="B77" s="98"/>
      <c r="C77" s="99" t="str">
        <f>IFERROR(VLOOKUP(Tabela18[[#This Row],[Produto]],produtos,3,0),"")</f>
        <v/>
      </c>
      <c r="D77" s="100" t="str">
        <f>IFERROR(Tabela18[[#This Row],[preço unitário]]*Tabela18[[#This Row],[Qtd]],"")</f>
        <v/>
      </c>
      <c r="E77" s="88"/>
      <c r="F77" s="97"/>
      <c r="G77" s="97"/>
      <c r="H77" s="156" t="str">
        <f>IFERROR(VLOOKUP(Tabela31[[#This Row],[Produto]],produtos,5,0),"")</f>
        <v/>
      </c>
      <c r="I77" s="157" t="str">
        <f>IFERROR(Tabela31[[#This Row],[preço unitário]]*Tabela31[[#This Row],[Qtd]],"")</f>
        <v/>
      </c>
      <c r="J77" s="88"/>
      <c r="K77" s="92"/>
      <c r="L77" s="92"/>
      <c r="M77" s="92"/>
    </row>
    <row r="78" spans="1:13" s="86" customFormat="1" x14ac:dyDescent="0.3">
      <c r="A78" s="97"/>
      <c r="B78" s="98"/>
      <c r="C78" s="99" t="str">
        <f>IFERROR(VLOOKUP(Tabela18[[#This Row],[Produto]],produtos,3,0),"")</f>
        <v/>
      </c>
      <c r="D78" s="100" t="str">
        <f>IFERROR(Tabela18[[#This Row],[preço unitário]]*Tabela18[[#This Row],[Qtd]],"")</f>
        <v/>
      </c>
      <c r="E78" s="88"/>
      <c r="F78" s="97"/>
      <c r="G78" s="97"/>
      <c r="H78" s="156" t="str">
        <f>IFERROR(VLOOKUP(Tabela31[[#This Row],[Produto]],produtos,5,0),"")</f>
        <v/>
      </c>
      <c r="I78" s="157" t="str">
        <f>IFERROR(Tabela31[[#This Row],[preço unitário]]*Tabela31[[#This Row],[Qtd]],"")</f>
        <v/>
      </c>
      <c r="J78" s="88"/>
      <c r="K78" s="92"/>
      <c r="L78" s="92"/>
      <c r="M78" s="92"/>
    </row>
    <row r="79" spans="1:13" s="86" customFormat="1" x14ac:dyDescent="0.3">
      <c r="A79" s="97"/>
      <c r="B79" s="98"/>
      <c r="C79" s="99" t="str">
        <f>IFERROR(VLOOKUP(Tabela18[[#This Row],[Produto]],produtos,3,0),"")</f>
        <v/>
      </c>
      <c r="D79" s="100" t="str">
        <f>IFERROR(Tabela18[[#This Row],[preço unitário]]*Tabela18[[#This Row],[Qtd]],"")</f>
        <v/>
      </c>
      <c r="E79" s="88"/>
      <c r="F79" s="97"/>
      <c r="G79" s="97"/>
      <c r="H79" s="156" t="str">
        <f>IFERROR(VLOOKUP(Tabela31[[#This Row],[Produto]],produtos,5,0),"")</f>
        <v/>
      </c>
      <c r="I79" s="157" t="str">
        <f>IFERROR(Tabela31[[#This Row],[preço unitário]]*Tabela31[[#This Row],[Qtd]],"")</f>
        <v/>
      </c>
      <c r="J79" s="88"/>
      <c r="K79" s="92"/>
      <c r="L79" s="92"/>
      <c r="M79" s="92"/>
    </row>
    <row r="80" spans="1:13" s="86" customFormat="1" x14ac:dyDescent="0.3">
      <c r="A80" s="97"/>
      <c r="B80" s="98"/>
      <c r="C80" s="99" t="str">
        <f>IFERROR(VLOOKUP(Tabela18[[#This Row],[Produto]],produtos,3,0),"")</f>
        <v/>
      </c>
      <c r="D80" s="100" t="str">
        <f>IFERROR(Tabela18[[#This Row],[preço unitário]]*Tabela18[[#This Row],[Qtd]],"")</f>
        <v/>
      </c>
      <c r="E80" s="88"/>
      <c r="F80" s="97"/>
      <c r="G80" s="97"/>
      <c r="H80" s="156" t="str">
        <f>IFERROR(VLOOKUP(Tabela31[[#This Row],[Produto]],produtos,5,0),"")</f>
        <v/>
      </c>
      <c r="I80" s="157" t="str">
        <f>IFERROR(Tabela31[[#This Row],[preço unitário]]*Tabela31[[#This Row],[Qtd]],"")</f>
        <v/>
      </c>
      <c r="J80" s="88"/>
      <c r="K80" s="92"/>
      <c r="L80" s="92"/>
      <c r="M80" s="92"/>
    </row>
    <row r="81" spans="1:13" s="86" customFormat="1" x14ac:dyDescent="0.3">
      <c r="A81" s="97"/>
      <c r="B81" s="98"/>
      <c r="C81" s="99" t="str">
        <f>IFERROR(VLOOKUP(Tabela18[[#This Row],[Produto]],produtos,3,0),"")</f>
        <v/>
      </c>
      <c r="D81" s="100" t="str">
        <f>IFERROR(Tabela18[[#This Row],[preço unitário]]*Tabela18[[#This Row],[Qtd]],"")</f>
        <v/>
      </c>
      <c r="E81" s="88"/>
      <c r="F81" s="97"/>
      <c r="G81" s="97"/>
      <c r="H81" s="156" t="str">
        <f>IFERROR(VLOOKUP(Tabela31[[#This Row],[Produto]],produtos,5,0),"")</f>
        <v/>
      </c>
      <c r="I81" s="157" t="str">
        <f>IFERROR(Tabela31[[#This Row],[preço unitário]]*Tabela31[[#This Row],[Qtd]],"")</f>
        <v/>
      </c>
      <c r="J81" s="88"/>
      <c r="K81" s="92"/>
      <c r="L81" s="92"/>
      <c r="M81" s="92"/>
    </row>
    <row r="82" spans="1:13" s="86" customFormat="1" x14ac:dyDescent="0.3">
      <c r="A82" s="97"/>
      <c r="B82" s="98"/>
      <c r="C82" s="99" t="str">
        <f>IFERROR(VLOOKUP(Tabela18[[#This Row],[Produto]],produtos,3,0),"")</f>
        <v/>
      </c>
      <c r="D82" s="100" t="str">
        <f>IFERROR(Tabela18[[#This Row],[preço unitário]]*Tabela18[[#This Row],[Qtd]],"")</f>
        <v/>
      </c>
      <c r="E82" s="88"/>
      <c r="F82" s="97"/>
      <c r="G82" s="97"/>
      <c r="H82" s="156" t="str">
        <f>IFERROR(VLOOKUP(Tabela31[[#This Row],[Produto]],produtos,5,0),"")</f>
        <v/>
      </c>
      <c r="I82" s="157" t="str">
        <f>IFERROR(Tabela31[[#This Row],[preço unitário]]*Tabela31[[#This Row],[Qtd]],"")</f>
        <v/>
      </c>
      <c r="J82" s="88"/>
      <c r="K82" s="92"/>
      <c r="L82" s="92"/>
      <c r="M82" s="92"/>
    </row>
    <row r="83" spans="1:13" s="86" customFormat="1" x14ac:dyDescent="0.3">
      <c r="A83" s="97"/>
      <c r="B83" s="98"/>
      <c r="C83" s="99" t="str">
        <f>IFERROR(VLOOKUP(Tabela18[[#This Row],[Produto]],produtos,3,0),"")</f>
        <v/>
      </c>
      <c r="D83" s="100" t="str">
        <f>IFERROR(Tabela18[[#This Row],[preço unitário]]*Tabela18[[#This Row],[Qtd]],"")</f>
        <v/>
      </c>
      <c r="E83" s="88"/>
      <c r="F83" s="97"/>
      <c r="G83" s="97"/>
      <c r="H83" s="156" t="str">
        <f>IFERROR(VLOOKUP(Tabela31[[#This Row],[Produto]],produtos,5,0),"")</f>
        <v/>
      </c>
      <c r="I83" s="157" t="str">
        <f>IFERROR(Tabela31[[#This Row],[preço unitário]]*Tabela31[[#This Row],[Qtd]],"")</f>
        <v/>
      </c>
      <c r="J83" s="88"/>
      <c r="K83" s="92"/>
      <c r="L83" s="92"/>
      <c r="M83" s="92"/>
    </row>
    <row r="84" spans="1:13" s="86" customFormat="1" x14ac:dyDescent="0.3">
      <c r="A84" s="97"/>
      <c r="B84" s="98"/>
      <c r="C84" s="99" t="str">
        <f>IFERROR(VLOOKUP(Tabela18[[#This Row],[Produto]],produtos,3,0),"")</f>
        <v/>
      </c>
      <c r="D84" s="100" t="str">
        <f>IFERROR(Tabela18[[#This Row],[preço unitário]]*Tabela18[[#This Row],[Qtd]],"")</f>
        <v/>
      </c>
      <c r="E84" s="88"/>
      <c r="F84" s="97"/>
      <c r="G84" s="97"/>
      <c r="H84" s="156" t="str">
        <f>IFERROR(VLOOKUP(Tabela31[[#This Row],[Produto]],produtos,5,0),"")</f>
        <v/>
      </c>
      <c r="I84" s="157" t="str">
        <f>IFERROR(Tabela31[[#This Row],[preço unitário]]*Tabela31[[#This Row],[Qtd]],"")</f>
        <v/>
      </c>
      <c r="J84" s="88"/>
      <c r="K84" s="92"/>
      <c r="L84" s="92"/>
      <c r="M84" s="92"/>
    </row>
    <row r="85" spans="1:13" s="86" customFormat="1" x14ac:dyDescent="0.3">
      <c r="A85" s="97"/>
      <c r="B85" s="98"/>
      <c r="C85" s="99" t="str">
        <f>IFERROR(VLOOKUP(Tabela18[[#This Row],[Produto]],produtos,3,0),"")</f>
        <v/>
      </c>
      <c r="D85" s="100" t="str">
        <f>IFERROR(Tabela18[[#This Row],[preço unitário]]*Tabela18[[#This Row],[Qtd]],"")</f>
        <v/>
      </c>
      <c r="E85" s="88"/>
      <c r="F85" s="97"/>
      <c r="G85" s="97"/>
      <c r="H85" s="156" t="str">
        <f>IFERROR(VLOOKUP(Tabela31[[#This Row],[Produto]],produtos,5,0),"")</f>
        <v/>
      </c>
      <c r="I85" s="157" t="str">
        <f>IFERROR(Tabela31[[#This Row],[preço unitário]]*Tabela31[[#This Row],[Qtd]],"")</f>
        <v/>
      </c>
      <c r="J85" s="88"/>
      <c r="K85" s="92"/>
      <c r="L85" s="92"/>
      <c r="M85" s="92"/>
    </row>
    <row r="86" spans="1:13" s="86" customFormat="1" x14ac:dyDescent="0.3">
      <c r="A86" s="97"/>
      <c r="B86" s="98"/>
      <c r="C86" s="99" t="str">
        <f>IFERROR(VLOOKUP(Tabela18[[#This Row],[Produto]],produtos,3,0),"")</f>
        <v/>
      </c>
      <c r="D86" s="100" t="str">
        <f>IFERROR(Tabela18[[#This Row],[preço unitário]]*Tabela18[[#This Row],[Qtd]],"")</f>
        <v/>
      </c>
      <c r="E86" s="88"/>
      <c r="F86" s="97"/>
      <c r="G86" s="97"/>
      <c r="H86" s="156" t="str">
        <f>IFERROR(VLOOKUP(Tabela31[[#This Row],[Produto]],produtos,5,0),"")</f>
        <v/>
      </c>
      <c r="I86" s="157" t="str">
        <f>IFERROR(Tabela31[[#This Row],[preço unitário]]*Tabela31[[#This Row],[Qtd]],"")</f>
        <v/>
      </c>
      <c r="J86" s="88"/>
      <c r="K86" s="92"/>
      <c r="L86" s="92"/>
      <c r="M86" s="92"/>
    </row>
    <row r="87" spans="1:13" s="86" customFormat="1" x14ac:dyDescent="0.3">
      <c r="A87" s="97"/>
      <c r="B87" s="98"/>
      <c r="C87" s="99" t="str">
        <f>IFERROR(VLOOKUP(Tabela18[[#This Row],[Produto]],produtos,3,0),"")</f>
        <v/>
      </c>
      <c r="D87" s="100" t="str">
        <f>IFERROR(Tabela18[[#This Row],[preço unitário]]*Tabela18[[#This Row],[Qtd]],"")</f>
        <v/>
      </c>
      <c r="E87" s="88"/>
      <c r="F87" s="97"/>
      <c r="G87" s="97"/>
      <c r="H87" s="156" t="str">
        <f>IFERROR(VLOOKUP(Tabela31[[#This Row],[Produto]],produtos,5,0),"")</f>
        <v/>
      </c>
      <c r="I87" s="157" t="str">
        <f>IFERROR(Tabela31[[#This Row],[preço unitário]]*Tabela31[[#This Row],[Qtd]],"")</f>
        <v/>
      </c>
      <c r="J87" s="88"/>
      <c r="K87" s="92"/>
      <c r="L87" s="92"/>
      <c r="M87" s="92"/>
    </row>
    <row r="88" spans="1:13" s="86" customFormat="1" x14ac:dyDescent="0.3">
      <c r="A88" s="97"/>
      <c r="B88" s="98"/>
      <c r="C88" s="99" t="str">
        <f>IFERROR(VLOOKUP(Tabela18[[#This Row],[Produto]],produtos,3,0),"")</f>
        <v/>
      </c>
      <c r="D88" s="100" t="str">
        <f>IFERROR(Tabela18[[#This Row],[preço unitário]]*Tabela18[[#This Row],[Qtd]],"")</f>
        <v/>
      </c>
      <c r="E88" s="88"/>
      <c r="F88" s="97"/>
      <c r="G88" s="97"/>
      <c r="H88" s="156" t="str">
        <f>IFERROR(VLOOKUP(Tabela31[[#This Row],[Produto]],produtos,5,0),"")</f>
        <v/>
      </c>
      <c r="I88" s="157" t="str">
        <f>IFERROR(Tabela31[[#This Row],[preço unitário]]*Tabela31[[#This Row],[Qtd]],"")</f>
        <v/>
      </c>
      <c r="J88" s="88"/>
      <c r="K88" s="92"/>
      <c r="L88" s="92"/>
      <c r="M88" s="92"/>
    </row>
    <row r="89" spans="1:13" s="86" customFormat="1" x14ac:dyDescent="0.3">
      <c r="A89" s="97"/>
      <c r="B89" s="98"/>
      <c r="C89" s="99" t="str">
        <f>IFERROR(VLOOKUP(Tabela18[[#This Row],[Produto]],produtos,3,0),"")</f>
        <v/>
      </c>
      <c r="D89" s="100" t="str">
        <f>IFERROR(Tabela18[[#This Row],[preço unitário]]*Tabela18[[#This Row],[Qtd]],"")</f>
        <v/>
      </c>
      <c r="E89" s="88"/>
      <c r="F89" s="97"/>
      <c r="G89" s="97"/>
      <c r="H89" s="156" t="str">
        <f>IFERROR(VLOOKUP(Tabela31[[#This Row],[Produto]],produtos,5,0),"")</f>
        <v/>
      </c>
      <c r="I89" s="157" t="str">
        <f>IFERROR(Tabela31[[#This Row],[preço unitário]]*Tabela31[[#This Row],[Qtd]],"")</f>
        <v/>
      </c>
      <c r="J89" s="88"/>
      <c r="K89" s="92"/>
      <c r="L89" s="92"/>
      <c r="M89" s="92"/>
    </row>
    <row r="90" spans="1:13" s="86" customFormat="1" x14ac:dyDescent="0.3">
      <c r="A90" s="97"/>
      <c r="B90" s="98"/>
      <c r="C90" s="99" t="str">
        <f>IFERROR(VLOOKUP(Tabela18[[#This Row],[Produto]],produtos,3,0),"")</f>
        <v/>
      </c>
      <c r="D90" s="100" t="str">
        <f>IFERROR(Tabela18[[#This Row],[preço unitário]]*Tabela18[[#This Row],[Qtd]],"")</f>
        <v/>
      </c>
      <c r="E90" s="88"/>
      <c r="F90" s="97"/>
      <c r="G90" s="97"/>
      <c r="H90" s="156" t="str">
        <f>IFERROR(VLOOKUP(Tabela31[[#This Row],[Produto]],produtos,5,0),"")</f>
        <v/>
      </c>
      <c r="I90" s="157" t="str">
        <f>IFERROR(Tabela31[[#This Row],[preço unitário]]*Tabela31[[#This Row],[Qtd]],"")</f>
        <v/>
      </c>
      <c r="J90" s="88"/>
      <c r="K90" s="92"/>
      <c r="L90" s="92"/>
      <c r="M90" s="92"/>
    </row>
    <row r="91" spans="1:13" s="86" customFormat="1" x14ac:dyDescent="0.3">
      <c r="A91" s="97"/>
      <c r="B91" s="98"/>
      <c r="C91" s="99" t="str">
        <f>IFERROR(VLOOKUP(Tabela18[[#This Row],[Produto]],produtos,3,0),"")</f>
        <v/>
      </c>
      <c r="D91" s="100" t="str">
        <f>IFERROR(Tabela18[[#This Row],[preço unitário]]*Tabela18[[#This Row],[Qtd]],"")</f>
        <v/>
      </c>
      <c r="E91" s="88"/>
      <c r="F91" s="97"/>
      <c r="G91" s="97"/>
      <c r="H91" s="156" t="str">
        <f>IFERROR(VLOOKUP(Tabela31[[#This Row],[Produto]],produtos,5,0),"")</f>
        <v/>
      </c>
      <c r="I91" s="157" t="str">
        <f>IFERROR(Tabela31[[#This Row],[preço unitário]]*Tabela31[[#This Row],[Qtd]],"")</f>
        <v/>
      </c>
      <c r="J91" s="88"/>
      <c r="K91" s="92"/>
      <c r="L91" s="92"/>
      <c r="M91" s="92"/>
    </row>
    <row r="92" spans="1:13" s="86" customFormat="1" x14ac:dyDescent="0.3">
      <c r="A92" s="97"/>
      <c r="B92" s="98"/>
      <c r="C92" s="99" t="str">
        <f>IFERROR(VLOOKUP(Tabela18[[#This Row],[Produto]],produtos,3,0),"")</f>
        <v/>
      </c>
      <c r="D92" s="100" t="str">
        <f>IFERROR(Tabela18[[#This Row],[preço unitário]]*Tabela18[[#This Row],[Qtd]],"")</f>
        <v/>
      </c>
      <c r="E92" s="88"/>
      <c r="F92" s="97"/>
      <c r="G92" s="97"/>
      <c r="H92" s="156" t="str">
        <f>IFERROR(VLOOKUP(Tabela31[[#This Row],[Produto]],produtos,5,0),"")</f>
        <v/>
      </c>
      <c r="I92" s="157" t="str">
        <f>IFERROR(Tabela31[[#This Row],[preço unitário]]*Tabela31[[#This Row],[Qtd]],"")</f>
        <v/>
      </c>
      <c r="J92" s="88"/>
      <c r="K92" s="92"/>
      <c r="L92" s="92"/>
      <c r="M92" s="92"/>
    </row>
    <row r="93" spans="1:13" s="86" customFormat="1" x14ac:dyDescent="0.3">
      <c r="A93" s="97"/>
      <c r="B93" s="98"/>
      <c r="C93" s="99" t="str">
        <f>IFERROR(VLOOKUP(Tabela18[[#This Row],[Produto]],produtos,3,0),"")</f>
        <v/>
      </c>
      <c r="D93" s="100" t="str">
        <f>IFERROR(Tabela18[[#This Row],[preço unitário]]*Tabela18[[#This Row],[Qtd]],"")</f>
        <v/>
      </c>
      <c r="E93" s="88"/>
      <c r="F93" s="97"/>
      <c r="G93" s="97"/>
      <c r="H93" s="156" t="str">
        <f>IFERROR(VLOOKUP(Tabela31[[#This Row],[Produto]],produtos,5,0),"")</f>
        <v/>
      </c>
      <c r="I93" s="157" t="str">
        <f>IFERROR(Tabela31[[#This Row],[preço unitário]]*Tabela31[[#This Row],[Qtd]],"")</f>
        <v/>
      </c>
      <c r="J93" s="88"/>
      <c r="K93" s="92"/>
      <c r="L93" s="92"/>
      <c r="M93" s="92"/>
    </row>
    <row r="94" spans="1:13" s="86" customFormat="1" x14ac:dyDescent="0.3">
      <c r="A94" s="97"/>
      <c r="B94" s="98"/>
      <c r="C94" s="99" t="str">
        <f>IFERROR(VLOOKUP(Tabela18[[#This Row],[Produto]],produtos,3,0),"")</f>
        <v/>
      </c>
      <c r="D94" s="100" t="str">
        <f>IFERROR(Tabela18[[#This Row],[preço unitário]]*Tabela18[[#This Row],[Qtd]],"")</f>
        <v/>
      </c>
      <c r="E94" s="88"/>
      <c r="F94" s="97"/>
      <c r="G94" s="97"/>
      <c r="H94" s="156" t="str">
        <f>IFERROR(VLOOKUP(Tabela31[[#This Row],[Produto]],produtos,5,0),"")</f>
        <v/>
      </c>
      <c r="I94" s="157" t="str">
        <f>IFERROR(Tabela31[[#This Row],[preço unitário]]*Tabela31[[#This Row],[Qtd]],"")</f>
        <v/>
      </c>
      <c r="J94" s="88"/>
      <c r="K94" s="92"/>
      <c r="L94" s="92"/>
      <c r="M94" s="92"/>
    </row>
    <row r="95" spans="1:13" s="86" customFormat="1" x14ac:dyDescent="0.3">
      <c r="A95" s="97"/>
      <c r="B95" s="98"/>
      <c r="C95" s="99" t="str">
        <f>IFERROR(VLOOKUP(Tabela18[[#This Row],[Produto]],produtos,3,0),"")</f>
        <v/>
      </c>
      <c r="D95" s="100" t="str">
        <f>IFERROR(Tabela18[[#This Row],[preço unitário]]*Tabela18[[#This Row],[Qtd]],"")</f>
        <v/>
      </c>
      <c r="E95" s="88"/>
      <c r="F95" s="97"/>
      <c r="G95" s="97"/>
      <c r="H95" s="156" t="str">
        <f>IFERROR(VLOOKUP(Tabela31[[#This Row],[Produto]],produtos,5,0),"")</f>
        <v/>
      </c>
      <c r="I95" s="157" t="str">
        <f>IFERROR(Tabela31[[#This Row],[preço unitário]]*Tabela31[[#This Row],[Qtd]],"")</f>
        <v/>
      </c>
      <c r="J95" s="88"/>
      <c r="K95" s="92"/>
      <c r="L95" s="92"/>
      <c r="M95" s="92"/>
    </row>
    <row r="96" spans="1:13" s="86" customFormat="1" x14ac:dyDescent="0.3">
      <c r="A96" s="97"/>
      <c r="B96" s="98"/>
      <c r="C96" s="99" t="str">
        <f>IFERROR(VLOOKUP(Tabela18[[#This Row],[Produto]],produtos,3,0),"")</f>
        <v/>
      </c>
      <c r="D96" s="100" t="str">
        <f>IFERROR(Tabela18[[#This Row],[preço unitário]]*Tabela18[[#This Row],[Qtd]],"")</f>
        <v/>
      </c>
      <c r="E96" s="88"/>
      <c r="F96" s="97"/>
      <c r="G96" s="97"/>
      <c r="H96" s="156" t="str">
        <f>IFERROR(VLOOKUP(Tabela31[[#This Row],[Produto]],produtos,5,0),"")</f>
        <v/>
      </c>
      <c r="I96" s="157" t="str">
        <f>IFERROR(Tabela31[[#This Row],[preço unitário]]*Tabela31[[#This Row],[Qtd]],"")</f>
        <v/>
      </c>
      <c r="J96" s="88"/>
      <c r="K96" s="92"/>
      <c r="L96" s="92"/>
      <c r="M96" s="92"/>
    </row>
    <row r="97" spans="1:13" s="86" customFormat="1" x14ac:dyDescent="0.3">
      <c r="A97" s="97"/>
      <c r="B97" s="98"/>
      <c r="C97" s="99" t="str">
        <f>IFERROR(VLOOKUP(Tabela18[[#This Row],[Produto]],produtos,3,0),"")</f>
        <v/>
      </c>
      <c r="D97" s="100" t="str">
        <f>IFERROR(Tabela18[[#This Row],[preço unitário]]*Tabela18[[#This Row],[Qtd]],"")</f>
        <v/>
      </c>
      <c r="E97" s="88"/>
      <c r="F97" s="97"/>
      <c r="G97" s="97"/>
      <c r="H97" s="156" t="str">
        <f>IFERROR(VLOOKUP(Tabela31[[#This Row],[Produto]],produtos,5,0),"")</f>
        <v/>
      </c>
      <c r="I97" s="157" t="str">
        <f>IFERROR(Tabela31[[#This Row],[preço unitário]]*Tabela31[[#This Row],[Qtd]],"")</f>
        <v/>
      </c>
      <c r="J97" s="88"/>
      <c r="K97" s="92"/>
      <c r="L97" s="92"/>
      <c r="M97" s="92"/>
    </row>
    <row r="98" spans="1:13" s="86" customFormat="1" x14ac:dyDescent="0.3">
      <c r="A98" s="97"/>
      <c r="B98" s="98"/>
      <c r="C98" s="99" t="str">
        <f>IFERROR(VLOOKUP(Tabela18[[#This Row],[Produto]],produtos,3,0),"")</f>
        <v/>
      </c>
      <c r="D98" s="100" t="str">
        <f>IFERROR(Tabela18[[#This Row],[preço unitário]]*Tabela18[[#This Row],[Qtd]],"")</f>
        <v/>
      </c>
      <c r="E98" s="88"/>
      <c r="F98" s="97"/>
      <c r="G98" s="97"/>
      <c r="H98" s="156" t="str">
        <f>IFERROR(VLOOKUP(Tabela31[[#This Row],[Produto]],produtos,5,0),"")</f>
        <v/>
      </c>
      <c r="I98" s="157" t="str">
        <f>IFERROR(Tabela31[[#This Row],[preço unitário]]*Tabela31[[#This Row],[Qtd]],"")</f>
        <v/>
      </c>
      <c r="J98" s="88"/>
      <c r="K98" s="92"/>
      <c r="L98" s="92"/>
      <c r="M98" s="92"/>
    </row>
    <row r="99" spans="1:13" s="86" customFormat="1" x14ac:dyDescent="0.3">
      <c r="A99" s="97"/>
      <c r="B99" s="98"/>
      <c r="C99" s="99" t="str">
        <f>IFERROR(VLOOKUP(Tabela18[[#This Row],[Produto]],produtos,3,0),"")</f>
        <v/>
      </c>
      <c r="D99" s="100" t="str">
        <f>IFERROR(Tabela18[[#This Row],[preço unitário]]*Tabela18[[#This Row],[Qtd]],"")</f>
        <v/>
      </c>
      <c r="E99" s="88"/>
      <c r="F99" s="97"/>
      <c r="G99" s="97"/>
      <c r="H99" s="156" t="str">
        <f>IFERROR(VLOOKUP(Tabela31[[#This Row],[Produto]],produtos,5,0),"")</f>
        <v/>
      </c>
      <c r="I99" s="157" t="str">
        <f>IFERROR(Tabela31[[#This Row],[preço unitário]]*Tabela31[[#This Row],[Qtd]],"")</f>
        <v/>
      </c>
      <c r="J99" s="88"/>
      <c r="K99" s="92"/>
      <c r="L99" s="92"/>
      <c r="M99" s="92"/>
    </row>
    <row r="100" spans="1:13" s="86" customFormat="1" x14ac:dyDescent="0.3">
      <c r="A100" s="97"/>
      <c r="B100" s="98"/>
      <c r="C100" s="99" t="str">
        <f>IFERROR(VLOOKUP(Tabela18[[#This Row],[Produto]],produtos,3,0),"")</f>
        <v/>
      </c>
      <c r="D100" s="100" t="str">
        <f>IFERROR(Tabela18[[#This Row],[preço unitário]]*Tabela18[[#This Row],[Qtd]],"")</f>
        <v/>
      </c>
      <c r="E100" s="88"/>
      <c r="F100" s="97"/>
      <c r="G100" s="97"/>
      <c r="H100" s="156" t="str">
        <f>IFERROR(VLOOKUP(Tabela31[[#This Row],[Produto]],produtos,5,0),"")</f>
        <v/>
      </c>
      <c r="I100" s="157" t="str">
        <f>IFERROR(Tabela31[[#This Row],[preço unitário]]*Tabela31[[#This Row],[Qtd]],"")</f>
        <v/>
      </c>
      <c r="J100" s="88"/>
      <c r="K100" s="92"/>
      <c r="L100" s="92"/>
      <c r="M100" s="92"/>
    </row>
    <row r="101" spans="1:13" s="86" customFormat="1" x14ac:dyDescent="0.3">
      <c r="A101" s="97"/>
      <c r="B101" s="98"/>
      <c r="C101" s="99" t="str">
        <f>IFERROR(VLOOKUP(Tabela18[[#This Row],[Produto]],produtos,3,0),"")</f>
        <v/>
      </c>
      <c r="D101" s="100" t="str">
        <f>IFERROR(Tabela18[[#This Row],[preço unitário]]*Tabela18[[#This Row],[Qtd]],"")</f>
        <v/>
      </c>
      <c r="E101" s="88"/>
      <c r="F101" s="97"/>
      <c r="G101" s="97"/>
      <c r="H101" s="156" t="str">
        <f>IFERROR(VLOOKUP(Tabela31[[#This Row],[Produto]],produtos,5,0),"")</f>
        <v/>
      </c>
      <c r="I101" s="157" t="str">
        <f>IFERROR(Tabela31[[#This Row],[preço unitário]]*Tabela31[[#This Row],[Qtd]],"")</f>
        <v/>
      </c>
      <c r="J101" s="88"/>
      <c r="K101" s="92"/>
      <c r="L101" s="92"/>
      <c r="M101" s="92"/>
    </row>
    <row r="102" spans="1:13" s="86" customFormat="1" x14ac:dyDescent="0.3">
      <c r="A102" s="97"/>
      <c r="B102" s="98"/>
      <c r="C102" s="99" t="str">
        <f>IFERROR(VLOOKUP(Tabela18[[#This Row],[Produto]],produtos,3,0),"")</f>
        <v/>
      </c>
      <c r="D102" s="100" t="str">
        <f>IFERROR(Tabela18[[#This Row],[preço unitário]]*Tabela18[[#This Row],[Qtd]],"")</f>
        <v/>
      </c>
      <c r="E102" s="88"/>
      <c r="F102" s="97"/>
      <c r="G102" s="97"/>
      <c r="H102" s="156" t="str">
        <f>IFERROR(VLOOKUP(Tabela31[[#This Row],[Produto]],produtos,5,0),"")</f>
        <v/>
      </c>
      <c r="I102" s="157" t="str">
        <f>IFERROR(Tabela31[[#This Row],[preço unitário]]*Tabela31[[#This Row],[Qtd]],"")</f>
        <v/>
      </c>
      <c r="J102" s="88"/>
      <c r="K102" s="92"/>
      <c r="L102" s="92"/>
      <c r="M102" s="92"/>
    </row>
    <row r="103" spans="1:13" s="86" customFormat="1" x14ac:dyDescent="0.3">
      <c r="A103" s="97"/>
      <c r="B103" s="98"/>
      <c r="C103" s="99" t="str">
        <f>IFERROR(VLOOKUP(Tabela18[[#This Row],[Produto]],produtos,3,0),"")</f>
        <v/>
      </c>
      <c r="D103" s="100" t="str">
        <f>IFERROR(Tabela18[[#This Row],[preço unitário]]*Tabela18[[#This Row],[Qtd]],"")</f>
        <v/>
      </c>
      <c r="E103" s="88"/>
      <c r="F103" s="97"/>
      <c r="G103" s="97"/>
      <c r="H103" s="156" t="str">
        <f>IFERROR(VLOOKUP(Tabela31[[#This Row],[Produto]],produtos,5,0),"")</f>
        <v/>
      </c>
      <c r="I103" s="157" t="str">
        <f>IFERROR(Tabela31[[#This Row],[preço unitário]]*Tabela31[[#This Row],[Qtd]],"")</f>
        <v/>
      </c>
      <c r="J103" s="88"/>
      <c r="K103" s="92"/>
      <c r="L103" s="92"/>
      <c r="M103" s="92"/>
    </row>
    <row r="104" spans="1:13" s="86" customFormat="1" x14ac:dyDescent="0.3">
      <c r="A104" s="97"/>
      <c r="B104" s="98"/>
      <c r="C104" s="99" t="str">
        <f>IFERROR(VLOOKUP(Tabela18[[#This Row],[Produto]],produtos,3,0),"")</f>
        <v/>
      </c>
      <c r="D104" s="100" t="str">
        <f>IFERROR(Tabela18[[#This Row],[preço unitário]]*Tabela18[[#This Row],[Qtd]],"")</f>
        <v/>
      </c>
      <c r="E104" s="88"/>
      <c r="F104" s="97"/>
      <c r="G104" s="97"/>
      <c r="H104" s="156" t="str">
        <f>IFERROR(VLOOKUP(Tabela31[[#This Row],[Produto]],produtos,5,0),"")</f>
        <v/>
      </c>
      <c r="I104" s="157" t="str">
        <f>IFERROR(Tabela31[[#This Row],[preço unitário]]*Tabela31[[#This Row],[Qtd]],"")</f>
        <v/>
      </c>
      <c r="J104" s="88"/>
      <c r="K104" s="92"/>
      <c r="L104" s="92"/>
      <c r="M104" s="92"/>
    </row>
    <row r="105" spans="1:13" s="86" customFormat="1" x14ac:dyDescent="0.3">
      <c r="A105" s="97"/>
      <c r="B105" s="98"/>
      <c r="C105" s="99" t="str">
        <f>IFERROR(VLOOKUP(Tabela18[[#This Row],[Produto]],produtos,3,0),"")</f>
        <v/>
      </c>
      <c r="D105" s="100" t="str">
        <f>IFERROR(Tabela18[[#This Row],[preço unitário]]*Tabela18[[#This Row],[Qtd]],"")</f>
        <v/>
      </c>
      <c r="E105" s="88"/>
      <c r="F105" s="97"/>
      <c r="G105" s="97"/>
      <c r="H105" s="156" t="str">
        <f>IFERROR(VLOOKUP(Tabela31[[#This Row],[Produto]],produtos,5,0),"")</f>
        <v/>
      </c>
      <c r="I105" s="157" t="str">
        <f>IFERROR(Tabela31[[#This Row],[preço unitário]]*Tabela31[[#This Row],[Qtd]],"")</f>
        <v/>
      </c>
      <c r="J105" s="88"/>
      <c r="K105" s="92"/>
      <c r="L105" s="92"/>
      <c r="M105" s="92"/>
    </row>
    <row r="106" spans="1:13" s="86" customFormat="1" x14ac:dyDescent="0.3">
      <c r="A106" s="97"/>
      <c r="B106" s="98"/>
      <c r="C106" s="99" t="str">
        <f>IFERROR(VLOOKUP(Tabela18[[#This Row],[Produto]],produtos,3,0),"")</f>
        <v/>
      </c>
      <c r="D106" s="100" t="str">
        <f>IFERROR(Tabela18[[#This Row],[preço unitário]]*Tabela18[[#This Row],[Qtd]],"")</f>
        <v/>
      </c>
      <c r="E106" s="88"/>
      <c r="F106" s="97"/>
      <c r="G106" s="97"/>
      <c r="H106" s="156" t="str">
        <f>IFERROR(VLOOKUP(Tabela31[[#This Row],[Produto]],produtos,5,0),"")</f>
        <v/>
      </c>
      <c r="I106" s="157" t="str">
        <f>IFERROR(Tabela31[[#This Row],[preço unitário]]*Tabela31[[#This Row],[Qtd]],"")</f>
        <v/>
      </c>
      <c r="J106" s="88"/>
      <c r="K106" s="92"/>
      <c r="L106" s="92"/>
      <c r="M106" s="92"/>
    </row>
    <row r="107" spans="1:13" s="86" customFormat="1" x14ac:dyDescent="0.3">
      <c r="A107" s="97"/>
      <c r="B107" s="98"/>
      <c r="C107" s="99" t="str">
        <f>IFERROR(VLOOKUP(Tabela18[[#This Row],[Produto]],produtos,3,0),"")</f>
        <v/>
      </c>
      <c r="D107" s="100" t="str">
        <f>IFERROR(Tabela18[[#This Row],[preço unitário]]*Tabela18[[#This Row],[Qtd]],"")</f>
        <v/>
      </c>
      <c r="E107" s="88"/>
      <c r="F107" s="97"/>
      <c r="G107" s="97"/>
      <c r="H107" s="156" t="str">
        <f>IFERROR(VLOOKUP(Tabela31[[#This Row],[Produto]],produtos,5,0),"")</f>
        <v/>
      </c>
      <c r="I107" s="157" t="str">
        <f>IFERROR(Tabela31[[#This Row],[preço unitário]]*Tabela31[[#This Row],[Qtd]],"")</f>
        <v/>
      </c>
      <c r="J107" s="88"/>
      <c r="K107" s="92"/>
      <c r="L107" s="92"/>
      <c r="M107" s="92"/>
    </row>
    <row r="108" spans="1:13" s="86" customFormat="1" x14ac:dyDescent="0.3">
      <c r="A108" s="97"/>
      <c r="B108" s="98"/>
      <c r="C108" s="99" t="str">
        <f>IFERROR(VLOOKUP(Tabela18[[#This Row],[Produto]],produtos,3,0),"")</f>
        <v/>
      </c>
      <c r="D108" s="100" t="str">
        <f>IFERROR(Tabela18[[#This Row],[preço unitário]]*Tabela18[[#This Row],[Qtd]],"")</f>
        <v/>
      </c>
      <c r="E108" s="88"/>
      <c r="F108" s="97"/>
      <c r="G108" s="97"/>
      <c r="H108" s="156" t="str">
        <f>IFERROR(VLOOKUP(Tabela31[[#This Row],[Produto]],produtos,5,0),"")</f>
        <v/>
      </c>
      <c r="I108" s="157" t="str">
        <f>IFERROR(Tabela31[[#This Row],[preço unitário]]*Tabela31[[#This Row],[Qtd]],"")</f>
        <v/>
      </c>
      <c r="J108" s="88"/>
      <c r="K108" s="92"/>
      <c r="L108" s="92"/>
      <c r="M108" s="92"/>
    </row>
    <row r="109" spans="1:13" s="86" customFormat="1" x14ac:dyDescent="0.3">
      <c r="A109" s="97"/>
      <c r="B109" s="98"/>
      <c r="C109" s="99" t="str">
        <f>IFERROR(VLOOKUP(Tabela18[[#This Row],[Produto]],produtos,3,0),"")</f>
        <v/>
      </c>
      <c r="D109" s="100" t="str">
        <f>IFERROR(Tabela18[[#This Row],[preço unitário]]*Tabela18[[#This Row],[Qtd]],"")</f>
        <v/>
      </c>
      <c r="E109" s="88"/>
      <c r="F109" s="97"/>
      <c r="G109" s="97"/>
      <c r="H109" s="156" t="str">
        <f>IFERROR(VLOOKUP(Tabela31[[#This Row],[Produto]],produtos,5,0),"")</f>
        <v/>
      </c>
      <c r="I109" s="157" t="str">
        <f>IFERROR(Tabela31[[#This Row],[preço unitário]]*Tabela31[[#This Row],[Qtd]],"")</f>
        <v/>
      </c>
      <c r="J109" s="88"/>
      <c r="K109" s="92"/>
      <c r="L109" s="92"/>
      <c r="M109" s="92"/>
    </row>
    <row r="110" spans="1:13" s="86" customFormat="1" x14ac:dyDescent="0.3">
      <c r="A110" s="97"/>
      <c r="B110" s="98"/>
      <c r="C110" s="99" t="str">
        <f>IFERROR(VLOOKUP(Tabela18[[#This Row],[Produto]],produtos,3,0),"")</f>
        <v/>
      </c>
      <c r="D110" s="100" t="str">
        <f>IFERROR(Tabela18[[#This Row],[preço unitário]]*Tabela18[[#This Row],[Qtd]],"")</f>
        <v/>
      </c>
      <c r="E110" s="88"/>
      <c r="F110" s="97"/>
      <c r="G110" s="97"/>
      <c r="H110" s="156" t="str">
        <f>IFERROR(VLOOKUP(Tabela31[[#This Row],[Produto]],produtos,5,0),"")</f>
        <v/>
      </c>
      <c r="I110" s="157" t="str">
        <f>IFERROR(Tabela31[[#This Row],[preço unitário]]*Tabela31[[#This Row],[Qtd]],"")</f>
        <v/>
      </c>
      <c r="J110" s="88"/>
      <c r="K110" s="92"/>
      <c r="L110" s="92"/>
      <c r="M110" s="92"/>
    </row>
    <row r="111" spans="1:13" s="86" customFormat="1" x14ac:dyDescent="0.3">
      <c r="A111" s="97"/>
      <c r="B111" s="98"/>
      <c r="C111" s="99" t="str">
        <f>IFERROR(VLOOKUP(Tabela18[[#This Row],[Produto]],produtos,3,0),"")</f>
        <v/>
      </c>
      <c r="D111" s="100" t="str">
        <f>IFERROR(Tabela18[[#This Row],[preço unitário]]*Tabela18[[#This Row],[Qtd]],"")</f>
        <v/>
      </c>
      <c r="E111" s="88"/>
      <c r="F111" s="97"/>
      <c r="G111" s="97"/>
      <c r="H111" s="156" t="str">
        <f>IFERROR(VLOOKUP(Tabela31[[#This Row],[Produto]],produtos,5,0),"")</f>
        <v/>
      </c>
      <c r="I111" s="157" t="str">
        <f>IFERROR(Tabela31[[#This Row],[preço unitário]]*Tabela31[[#This Row],[Qtd]],"")</f>
        <v/>
      </c>
      <c r="J111" s="88"/>
      <c r="K111" s="92"/>
      <c r="L111" s="92"/>
      <c r="M111" s="92"/>
    </row>
    <row r="112" spans="1:13" s="86" customFormat="1" x14ac:dyDescent="0.3">
      <c r="A112" s="97"/>
      <c r="B112" s="98"/>
      <c r="C112" s="99" t="str">
        <f>IFERROR(VLOOKUP(Tabela18[[#This Row],[Produto]],produtos,3,0),"")</f>
        <v/>
      </c>
      <c r="D112" s="100" t="str">
        <f>IFERROR(Tabela18[[#This Row],[preço unitário]]*Tabela18[[#This Row],[Qtd]],"")</f>
        <v/>
      </c>
      <c r="E112" s="88"/>
      <c r="F112" s="97"/>
      <c r="G112" s="97"/>
      <c r="H112" s="156" t="str">
        <f>IFERROR(VLOOKUP(Tabela31[[#This Row],[Produto]],produtos,5,0),"")</f>
        <v/>
      </c>
      <c r="I112" s="157" t="str">
        <f>IFERROR(Tabela31[[#This Row],[preço unitário]]*Tabela31[[#This Row],[Qtd]],"")</f>
        <v/>
      </c>
      <c r="J112" s="88"/>
      <c r="K112" s="92"/>
      <c r="L112" s="92"/>
      <c r="M112" s="92"/>
    </row>
    <row r="113" spans="1:13" s="86" customFormat="1" x14ac:dyDescent="0.3">
      <c r="A113" s="97"/>
      <c r="B113" s="98"/>
      <c r="C113" s="99" t="str">
        <f>IFERROR(VLOOKUP(Tabela18[[#This Row],[Produto]],produtos,3,0),"")</f>
        <v/>
      </c>
      <c r="D113" s="100" t="str">
        <f>IFERROR(Tabela18[[#This Row],[preço unitário]]*Tabela18[[#This Row],[Qtd]],"")</f>
        <v/>
      </c>
      <c r="E113" s="88"/>
      <c r="F113" s="97"/>
      <c r="G113" s="97"/>
      <c r="H113" s="156" t="str">
        <f>IFERROR(VLOOKUP(Tabela31[[#This Row],[Produto]],produtos,5,0),"")</f>
        <v/>
      </c>
      <c r="I113" s="157" t="str">
        <f>IFERROR(Tabela31[[#This Row],[preço unitário]]*Tabela31[[#This Row],[Qtd]],"")</f>
        <v/>
      </c>
      <c r="J113" s="88"/>
      <c r="K113" s="92"/>
      <c r="L113" s="92"/>
      <c r="M113" s="92"/>
    </row>
    <row r="114" spans="1:13" s="86" customFormat="1" x14ac:dyDescent="0.3">
      <c r="A114" s="97"/>
      <c r="B114" s="98"/>
      <c r="C114" s="99" t="str">
        <f>IFERROR(VLOOKUP(Tabela18[[#This Row],[Produto]],produtos,3,0),"")</f>
        <v/>
      </c>
      <c r="D114" s="100" t="str">
        <f>IFERROR(Tabela18[[#This Row],[preço unitário]]*Tabela18[[#This Row],[Qtd]],"")</f>
        <v/>
      </c>
      <c r="E114" s="88"/>
      <c r="F114" s="97"/>
      <c r="G114" s="97"/>
      <c r="H114" s="156" t="str">
        <f>IFERROR(VLOOKUP(Tabela31[[#This Row],[Produto]],produtos,5,0),"")</f>
        <v/>
      </c>
      <c r="I114" s="157" t="str">
        <f>IFERROR(Tabela31[[#This Row],[preço unitário]]*Tabela31[[#This Row],[Qtd]],"")</f>
        <v/>
      </c>
      <c r="J114" s="88"/>
      <c r="K114" s="92"/>
      <c r="L114" s="92"/>
      <c r="M114" s="92"/>
    </row>
    <row r="115" spans="1:13" s="86" customFormat="1" x14ac:dyDescent="0.3">
      <c r="A115" s="97"/>
      <c r="B115" s="98"/>
      <c r="C115" s="99" t="str">
        <f>IFERROR(VLOOKUP(Tabela18[[#This Row],[Produto]],produtos,3,0),"")</f>
        <v/>
      </c>
      <c r="D115" s="100" t="str">
        <f>IFERROR(Tabela18[[#This Row],[preço unitário]]*Tabela18[[#This Row],[Qtd]],"")</f>
        <v/>
      </c>
      <c r="E115" s="88"/>
      <c r="F115" s="97"/>
      <c r="G115" s="97"/>
      <c r="H115" s="156" t="str">
        <f>IFERROR(VLOOKUP(Tabela31[[#This Row],[Produto]],produtos,5,0),"")</f>
        <v/>
      </c>
      <c r="I115" s="157" t="str">
        <f>IFERROR(Tabela31[[#This Row],[preço unitário]]*Tabela31[[#This Row],[Qtd]],"")</f>
        <v/>
      </c>
      <c r="J115" s="88"/>
      <c r="K115" s="92"/>
      <c r="L115" s="92"/>
      <c r="M115" s="92"/>
    </row>
    <row r="116" spans="1:13" s="86" customFormat="1" x14ac:dyDescent="0.3">
      <c r="A116" s="97"/>
      <c r="B116" s="98"/>
      <c r="C116" s="99" t="str">
        <f>IFERROR(VLOOKUP(Tabela18[[#This Row],[Produto]],produtos,3,0),"")</f>
        <v/>
      </c>
      <c r="D116" s="100" t="str">
        <f>IFERROR(Tabela18[[#This Row],[preço unitário]]*Tabela18[[#This Row],[Qtd]],"")</f>
        <v/>
      </c>
      <c r="E116" s="88"/>
      <c r="F116" s="97"/>
      <c r="G116" s="97"/>
      <c r="H116" s="156" t="str">
        <f>IFERROR(VLOOKUP(Tabela31[[#This Row],[Produto]],produtos,5,0),"")</f>
        <v/>
      </c>
      <c r="I116" s="157" t="str">
        <f>IFERROR(Tabela31[[#This Row],[preço unitário]]*Tabela31[[#This Row],[Qtd]],"")</f>
        <v/>
      </c>
      <c r="J116" s="88"/>
      <c r="K116" s="92"/>
      <c r="L116" s="92"/>
      <c r="M116" s="92"/>
    </row>
    <row r="117" spans="1:13" s="86" customFormat="1" x14ac:dyDescent="0.3">
      <c r="A117" s="97"/>
      <c r="B117" s="98"/>
      <c r="C117" s="99" t="str">
        <f>IFERROR(VLOOKUP(Tabela18[[#This Row],[Produto]],produtos,3,0),"")</f>
        <v/>
      </c>
      <c r="D117" s="100" t="str">
        <f>IFERROR(Tabela18[[#This Row],[preço unitário]]*Tabela18[[#This Row],[Qtd]],"")</f>
        <v/>
      </c>
      <c r="E117" s="88"/>
      <c r="F117" s="97"/>
      <c r="G117" s="97"/>
      <c r="H117" s="156" t="str">
        <f>IFERROR(VLOOKUP(Tabela31[[#This Row],[Produto]],produtos,5,0),"")</f>
        <v/>
      </c>
      <c r="I117" s="157" t="str">
        <f>IFERROR(Tabela31[[#This Row],[preço unitário]]*Tabela31[[#This Row],[Qtd]],"")</f>
        <v/>
      </c>
      <c r="J117" s="88"/>
      <c r="K117" s="92"/>
      <c r="L117" s="92"/>
      <c r="M117" s="92"/>
    </row>
    <row r="118" spans="1:13" s="86" customFormat="1" x14ac:dyDescent="0.3">
      <c r="A118" s="97"/>
      <c r="B118" s="98"/>
      <c r="C118" s="99" t="str">
        <f>IFERROR(VLOOKUP(Tabela18[[#This Row],[Produto]],produtos,3,0),"")</f>
        <v/>
      </c>
      <c r="D118" s="100" t="str">
        <f>IFERROR(Tabela18[[#This Row],[preço unitário]]*Tabela18[[#This Row],[Qtd]],"")</f>
        <v/>
      </c>
      <c r="E118" s="88"/>
      <c r="F118" s="97"/>
      <c r="G118" s="97"/>
      <c r="H118" s="156" t="str">
        <f>IFERROR(VLOOKUP(Tabela31[[#This Row],[Produto]],produtos,5,0),"")</f>
        <v/>
      </c>
      <c r="I118" s="157" t="str">
        <f>IFERROR(Tabela31[[#This Row],[preço unitário]]*Tabela31[[#This Row],[Qtd]],"")</f>
        <v/>
      </c>
      <c r="J118" s="88"/>
      <c r="K118" s="92"/>
      <c r="L118" s="92"/>
      <c r="M118" s="92"/>
    </row>
    <row r="119" spans="1:13" s="86" customFormat="1" x14ac:dyDescent="0.3">
      <c r="A119" s="97"/>
      <c r="B119" s="98"/>
      <c r="C119" s="99" t="str">
        <f>IFERROR(VLOOKUP(Tabela18[[#This Row],[Produto]],produtos,3,0),"")</f>
        <v/>
      </c>
      <c r="D119" s="100" t="str">
        <f>IFERROR(Tabela18[[#This Row],[preço unitário]]*Tabela18[[#This Row],[Qtd]],"")</f>
        <v/>
      </c>
      <c r="E119" s="88"/>
      <c r="F119" s="97"/>
      <c r="G119" s="97"/>
      <c r="H119" s="156" t="str">
        <f>IFERROR(VLOOKUP(Tabela31[[#This Row],[Produto]],produtos,5,0),"")</f>
        <v/>
      </c>
      <c r="I119" s="157" t="str">
        <f>IFERROR(Tabela31[[#This Row],[preço unitário]]*Tabela31[[#This Row],[Qtd]],"")</f>
        <v/>
      </c>
      <c r="J119" s="88"/>
      <c r="K119" s="92"/>
      <c r="L119" s="92"/>
      <c r="M119" s="92"/>
    </row>
    <row r="120" spans="1:13" s="86" customFormat="1" x14ac:dyDescent="0.3">
      <c r="A120" s="97"/>
      <c r="B120" s="98"/>
      <c r="C120" s="99" t="str">
        <f>IFERROR(VLOOKUP(Tabela18[[#This Row],[Produto]],produtos,3,0),"")</f>
        <v/>
      </c>
      <c r="D120" s="100" t="str">
        <f>IFERROR(Tabela18[[#This Row],[preço unitário]]*Tabela18[[#This Row],[Qtd]],"")</f>
        <v/>
      </c>
      <c r="E120" s="88"/>
      <c r="F120" s="97"/>
      <c r="G120" s="97"/>
      <c r="H120" s="156" t="str">
        <f>IFERROR(VLOOKUP(Tabela31[[#This Row],[Produto]],produtos,5,0),"")</f>
        <v/>
      </c>
      <c r="I120" s="157" t="str">
        <f>IFERROR(Tabela31[[#This Row],[preço unitário]]*Tabela31[[#This Row],[Qtd]],"")</f>
        <v/>
      </c>
      <c r="J120" s="88"/>
      <c r="K120" s="92"/>
      <c r="L120" s="92"/>
      <c r="M120" s="92"/>
    </row>
    <row r="121" spans="1:13" s="86" customFormat="1" x14ac:dyDescent="0.3">
      <c r="A121" s="97"/>
      <c r="B121" s="98"/>
      <c r="C121" s="99" t="str">
        <f>IFERROR(VLOOKUP(Tabela18[[#This Row],[Produto]],produtos,3,0),"")</f>
        <v/>
      </c>
      <c r="D121" s="100" t="str">
        <f>IFERROR(Tabela18[[#This Row],[preço unitário]]*Tabela18[[#This Row],[Qtd]],"")</f>
        <v/>
      </c>
      <c r="E121" s="88"/>
      <c r="F121" s="97"/>
      <c r="G121" s="97"/>
      <c r="H121" s="156" t="str">
        <f>IFERROR(VLOOKUP(Tabela31[[#This Row],[Produto]],produtos,5,0),"")</f>
        <v/>
      </c>
      <c r="I121" s="157" t="str">
        <f>IFERROR(Tabela31[[#This Row],[preço unitário]]*Tabela31[[#This Row],[Qtd]],"")</f>
        <v/>
      </c>
      <c r="J121" s="88"/>
      <c r="K121" s="92"/>
      <c r="L121" s="92"/>
      <c r="M121" s="92"/>
    </row>
    <row r="122" spans="1:13" s="86" customFormat="1" x14ac:dyDescent="0.3">
      <c r="A122" s="97"/>
      <c r="B122" s="98"/>
      <c r="C122" s="99" t="str">
        <f>IFERROR(VLOOKUP(Tabela18[[#This Row],[Produto]],produtos,3,0),"")</f>
        <v/>
      </c>
      <c r="D122" s="100" t="str">
        <f>IFERROR(Tabela18[[#This Row],[preço unitário]]*Tabela18[[#This Row],[Qtd]],"")</f>
        <v/>
      </c>
      <c r="E122" s="88"/>
      <c r="F122" s="97"/>
      <c r="G122" s="97"/>
      <c r="H122" s="156" t="str">
        <f>IFERROR(VLOOKUP(Tabela31[[#This Row],[Produto]],produtos,5,0),"")</f>
        <v/>
      </c>
      <c r="I122" s="157" t="str">
        <f>IFERROR(Tabela31[[#This Row],[preço unitário]]*Tabela31[[#This Row],[Qtd]],"")</f>
        <v/>
      </c>
      <c r="J122" s="88"/>
      <c r="K122" s="92"/>
      <c r="L122" s="92"/>
      <c r="M122" s="92"/>
    </row>
    <row r="123" spans="1:13" s="86" customFormat="1" x14ac:dyDescent="0.3">
      <c r="A123" s="97"/>
      <c r="B123" s="98"/>
      <c r="C123" s="99" t="str">
        <f>IFERROR(VLOOKUP(Tabela18[[#This Row],[Produto]],produtos,3,0),"")</f>
        <v/>
      </c>
      <c r="D123" s="100" t="str">
        <f>IFERROR(Tabela18[[#This Row],[preço unitário]]*Tabela18[[#This Row],[Qtd]],"")</f>
        <v/>
      </c>
      <c r="E123" s="88"/>
      <c r="F123" s="97"/>
      <c r="G123" s="97"/>
      <c r="H123" s="156" t="str">
        <f>IFERROR(VLOOKUP(Tabela31[[#This Row],[Produto]],produtos,5,0),"")</f>
        <v/>
      </c>
      <c r="I123" s="157" t="str">
        <f>IFERROR(Tabela31[[#This Row],[preço unitário]]*Tabela31[[#This Row],[Qtd]],"")</f>
        <v/>
      </c>
      <c r="J123" s="88"/>
      <c r="K123" s="92"/>
      <c r="L123" s="92"/>
      <c r="M123" s="92"/>
    </row>
    <row r="124" spans="1:13" s="86" customFormat="1" x14ac:dyDescent="0.3">
      <c r="A124" s="97"/>
      <c r="B124" s="98"/>
      <c r="C124" s="99" t="str">
        <f>IFERROR(VLOOKUP(Tabela18[[#This Row],[Produto]],produtos,3,0),"")</f>
        <v/>
      </c>
      <c r="D124" s="100" t="str">
        <f>IFERROR(Tabela18[[#This Row],[preço unitário]]*Tabela18[[#This Row],[Qtd]],"")</f>
        <v/>
      </c>
      <c r="E124" s="88"/>
      <c r="F124" s="97"/>
      <c r="G124" s="97"/>
      <c r="H124" s="156" t="str">
        <f>IFERROR(VLOOKUP(Tabela31[[#This Row],[Produto]],produtos,5,0),"")</f>
        <v/>
      </c>
      <c r="I124" s="157" t="str">
        <f>IFERROR(Tabela31[[#This Row],[preço unitário]]*Tabela31[[#This Row],[Qtd]],"")</f>
        <v/>
      </c>
      <c r="J124" s="88"/>
      <c r="K124" s="92"/>
      <c r="L124" s="92"/>
      <c r="M124" s="92"/>
    </row>
    <row r="125" spans="1:13" s="86" customFormat="1" x14ac:dyDescent="0.3">
      <c r="A125" s="97"/>
      <c r="B125" s="98"/>
      <c r="C125" s="99" t="str">
        <f>IFERROR(VLOOKUP(Tabela18[[#This Row],[Produto]],produtos,3,0),"")</f>
        <v/>
      </c>
      <c r="D125" s="100" t="str">
        <f>IFERROR(Tabela18[[#This Row],[preço unitário]]*Tabela18[[#This Row],[Qtd]],"")</f>
        <v/>
      </c>
      <c r="E125" s="88"/>
      <c r="F125" s="97"/>
      <c r="G125" s="97"/>
      <c r="H125" s="156" t="str">
        <f>IFERROR(VLOOKUP(Tabela31[[#This Row],[Produto]],produtos,5,0),"")</f>
        <v/>
      </c>
      <c r="I125" s="157" t="str">
        <f>IFERROR(Tabela31[[#This Row],[preço unitário]]*Tabela31[[#This Row],[Qtd]],"")</f>
        <v/>
      </c>
      <c r="J125" s="88"/>
      <c r="K125" s="92"/>
      <c r="L125" s="92"/>
      <c r="M125" s="92"/>
    </row>
    <row r="126" spans="1:13" s="86" customFormat="1" x14ac:dyDescent="0.3">
      <c r="A126" s="97"/>
      <c r="B126" s="98"/>
      <c r="C126" s="99" t="str">
        <f>IFERROR(VLOOKUP(Tabela18[[#This Row],[Produto]],produtos,3,0),"")</f>
        <v/>
      </c>
      <c r="D126" s="100" t="str">
        <f>IFERROR(Tabela18[[#This Row],[preço unitário]]*Tabela18[[#This Row],[Qtd]],"")</f>
        <v/>
      </c>
      <c r="E126" s="88"/>
      <c r="F126" s="97"/>
      <c r="G126" s="97"/>
      <c r="H126" s="156" t="str">
        <f>IFERROR(VLOOKUP(Tabela31[[#This Row],[Produto]],produtos,5,0),"")</f>
        <v/>
      </c>
      <c r="I126" s="157" t="str">
        <f>IFERROR(Tabela31[[#This Row],[preço unitário]]*Tabela31[[#This Row],[Qtd]],"")</f>
        <v/>
      </c>
      <c r="J126" s="88"/>
      <c r="K126" s="92"/>
      <c r="L126" s="92"/>
      <c r="M126" s="92"/>
    </row>
    <row r="127" spans="1:13" s="86" customFormat="1" x14ac:dyDescent="0.3">
      <c r="A127" s="97"/>
      <c r="B127" s="98"/>
      <c r="C127" s="99" t="str">
        <f>IFERROR(VLOOKUP(Tabela18[[#This Row],[Produto]],produtos,3,0),"")</f>
        <v/>
      </c>
      <c r="D127" s="100" t="str">
        <f>IFERROR(Tabela18[[#This Row],[preço unitário]]*Tabela18[[#This Row],[Qtd]],"")</f>
        <v/>
      </c>
      <c r="E127" s="88"/>
      <c r="F127" s="97"/>
      <c r="G127" s="97"/>
      <c r="H127" s="156" t="str">
        <f>IFERROR(VLOOKUP(Tabela31[[#This Row],[Produto]],produtos,5,0),"")</f>
        <v/>
      </c>
      <c r="I127" s="157" t="str">
        <f>IFERROR(Tabela31[[#This Row],[preço unitário]]*Tabela31[[#This Row],[Qtd]],"")</f>
        <v/>
      </c>
      <c r="J127" s="88"/>
      <c r="K127" s="92"/>
      <c r="L127" s="92"/>
      <c r="M127" s="92"/>
    </row>
    <row r="128" spans="1:13" s="86" customFormat="1" x14ac:dyDescent="0.3">
      <c r="A128" s="97"/>
      <c r="B128" s="98"/>
      <c r="C128" s="99" t="str">
        <f>IFERROR(VLOOKUP(Tabela18[[#This Row],[Produto]],produtos,3,0),"")</f>
        <v/>
      </c>
      <c r="D128" s="100" t="str">
        <f>IFERROR(Tabela18[[#This Row],[preço unitário]]*Tabela18[[#This Row],[Qtd]],"")</f>
        <v/>
      </c>
      <c r="E128" s="88"/>
      <c r="F128" s="97"/>
      <c r="G128" s="97"/>
      <c r="H128" s="156" t="str">
        <f>IFERROR(VLOOKUP(Tabela31[[#This Row],[Produto]],produtos,5,0),"")</f>
        <v/>
      </c>
      <c r="I128" s="157" t="str">
        <f>IFERROR(Tabela31[[#This Row],[preço unitário]]*Tabela31[[#This Row],[Qtd]],"")</f>
        <v/>
      </c>
      <c r="J128" s="88"/>
      <c r="K128" s="92"/>
      <c r="L128" s="92"/>
      <c r="M128" s="92"/>
    </row>
    <row r="129" spans="1:13" s="86" customFormat="1" x14ac:dyDescent="0.3">
      <c r="A129" s="97"/>
      <c r="B129" s="98"/>
      <c r="C129" s="99" t="str">
        <f>IFERROR(VLOOKUP(Tabela18[[#This Row],[Produto]],produtos,3,0),"")</f>
        <v/>
      </c>
      <c r="D129" s="100" t="str">
        <f>IFERROR(Tabela18[[#This Row],[preço unitário]]*Tabela18[[#This Row],[Qtd]],"")</f>
        <v/>
      </c>
      <c r="E129" s="88"/>
      <c r="F129" s="97"/>
      <c r="G129" s="97"/>
      <c r="H129" s="156" t="str">
        <f>IFERROR(VLOOKUP(Tabela31[[#This Row],[Produto]],produtos,5,0),"")</f>
        <v/>
      </c>
      <c r="I129" s="157" t="str">
        <f>IFERROR(Tabela31[[#This Row],[preço unitário]]*Tabela31[[#This Row],[Qtd]],"")</f>
        <v/>
      </c>
      <c r="J129" s="88"/>
      <c r="K129" s="92"/>
      <c r="L129" s="92"/>
      <c r="M129" s="92"/>
    </row>
    <row r="130" spans="1:13" s="86" customFormat="1" x14ac:dyDescent="0.3">
      <c r="A130" s="97"/>
      <c r="B130" s="98"/>
      <c r="C130" s="99" t="str">
        <f>IFERROR(VLOOKUP(Tabela18[[#This Row],[Produto]],produtos,3,0),"")</f>
        <v/>
      </c>
      <c r="D130" s="100" t="str">
        <f>IFERROR(Tabela18[[#This Row],[preço unitário]]*Tabela18[[#This Row],[Qtd]],"")</f>
        <v/>
      </c>
      <c r="E130" s="88"/>
      <c r="F130" s="97"/>
      <c r="G130" s="97"/>
      <c r="H130" s="156" t="str">
        <f>IFERROR(VLOOKUP(Tabela31[[#This Row],[Produto]],produtos,5,0),"")</f>
        <v/>
      </c>
      <c r="I130" s="157" t="str">
        <f>IFERROR(Tabela31[[#This Row],[preço unitário]]*Tabela31[[#This Row],[Qtd]],"")</f>
        <v/>
      </c>
      <c r="J130" s="88"/>
      <c r="K130" s="92"/>
      <c r="L130" s="92"/>
      <c r="M130" s="92"/>
    </row>
    <row r="131" spans="1:13" s="86" customFormat="1" x14ac:dyDescent="0.3">
      <c r="A131" s="97"/>
      <c r="B131" s="98"/>
      <c r="C131" s="99" t="str">
        <f>IFERROR(VLOOKUP(Tabela18[[#This Row],[Produto]],produtos,3,0),"")</f>
        <v/>
      </c>
      <c r="D131" s="100" t="str">
        <f>IFERROR(Tabela18[[#This Row],[preço unitário]]*Tabela18[[#This Row],[Qtd]],"")</f>
        <v/>
      </c>
      <c r="E131" s="88"/>
      <c r="F131" s="97"/>
      <c r="G131" s="97"/>
      <c r="H131" s="156" t="str">
        <f>IFERROR(VLOOKUP(Tabela31[[#This Row],[Produto]],produtos,5,0),"")</f>
        <v/>
      </c>
      <c r="I131" s="157" t="str">
        <f>IFERROR(Tabela31[[#This Row],[preço unitário]]*Tabela31[[#This Row],[Qtd]],"")</f>
        <v/>
      </c>
      <c r="J131" s="88"/>
      <c r="K131" s="92"/>
      <c r="L131" s="92"/>
      <c r="M131" s="92"/>
    </row>
    <row r="132" spans="1:13" s="86" customFormat="1" x14ac:dyDescent="0.3">
      <c r="A132" s="97"/>
      <c r="B132" s="98"/>
      <c r="C132" s="99" t="str">
        <f>IFERROR(VLOOKUP(Tabela18[[#This Row],[Produto]],produtos,3,0),"")</f>
        <v/>
      </c>
      <c r="D132" s="100" t="str">
        <f>IFERROR(Tabela18[[#This Row],[preço unitário]]*Tabela18[[#This Row],[Qtd]],"")</f>
        <v/>
      </c>
      <c r="E132" s="88"/>
      <c r="F132" s="97"/>
      <c r="G132" s="97"/>
      <c r="H132" s="156" t="str">
        <f>IFERROR(VLOOKUP(Tabela31[[#This Row],[Produto]],produtos,5,0),"")</f>
        <v/>
      </c>
      <c r="I132" s="157" t="str">
        <f>IFERROR(Tabela31[[#This Row],[preço unitário]]*Tabela31[[#This Row],[Qtd]],"")</f>
        <v/>
      </c>
      <c r="J132" s="88"/>
      <c r="K132" s="92"/>
      <c r="L132" s="92"/>
      <c r="M132" s="92"/>
    </row>
    <row r="133" spans="1:13" s="86" customFormat="1" x14ac:dyDescent="0.3">
      <c r="A133" s="97"/>
      <c r="B133" s="98"/>
      <c r="C133" s="99" t="str">
        <f>IFERROR(VLOOKUP(Tabela18[[#This Row],[Produto]],produtos,3,0),"")</f>
        <v/>
      </c>
      <c r="D133" s="100" t="str">
        <f>IFERROR(Tabela18[[#This Row],[preço unitário]]*Tabela18[[#This Row],[Qtd]],"")</f>
        <v/>
      </c>
      <c r="E133" s="88"/>
      <c r="F133" s="97"/>
      <c r="G133" s="97"/>
      <c r="H133" s="156" t="str">
        <f>IFERROR(VLOOKUP(Tabela31[[#This Row],[Produto]],produtos,5,0),"")</f>
        <v/>
      </c>
      <c r="I133" s="157" t="str">
        <f>IFERROR(Tabela31[[#This Row],[preço unitário]]*Tabela31[[#This Row],[Qtd]],"")</f>
        <v/>
      </c>
      <c r="J133" s="88"/>
      <c r="K133" s="92"/>
      <c r="L133" s="92"/>
      <c r="M133" s="92"/>
    </row>
    <row r="134" spans="1:13" s="86" customFormat="1" x14ac:dyDescent="0.3">
      <c r="A134" s="97"/>
      <c r="B134" s="98"/>
      <c r="C134" s="99" t="str">
        <f>IFERROR(VLOOKUP(Tabela18[[#This Row],[Produto]],produtos,3,0),"")</f>
        <v/>
      </c>
      <c r="D134" s="100" t="str">
        <f>IFERROR(Tabela18[[#This Row],[preço unitário]]*Tabela18[[#This Row],[Qtd]],"")</f>
        <v/>
      </c>
      <c r="E134" s="88"/>
      <c r="F134" s="97"/>
      <c r="G134" s="97"/>
      <c r="H134" s="156" t="str">
        <f>IFERROR(VLOOKUP(Tabela31[[#This Row],[Produto]],produtos,5,0),"")</f>
        <v/>
      </c>
      <c r="I134" s="157" t="str">
        <f>IFERROR(Tabela31[[#This Row],[preço unitário]]*Tabela31[[#This Row],[Qtd]],"")</f>
        <v/>
      </c>
      <c r="J134" s="88"/>
      <c r="K134" s="92"/>
      <c r="L134" s="92"/>
      <c r="M134" s="92"/>
    </row>
    <row r="135" spans="1:13" s="86" customFormat="1" x14ac:dyDescent="0.3">
      <c r="A135" s="97"/>
      <c r="B135" s="98"/>
      <c r="C135" s="99" t="str">
        <f>IFERROR(VLOOKUP(Tabela18[[#This Row],[Produto]],produtos,3,0),"")</f>
        <v/>
      </c>
      <c r="D135" s="100" t="str">
        <f>IFERROR(Tabela18[[#This Row],[preço unitário]]*Tabela18[[#This Row],[Qtd]],"")</f>
        <v/>
      </c>
      <c r="E135" s="88"/>
      <c r="F135" s="97"/>
      <c r="G135" s="97"/>
      <c r="H135" s="156" t="str">
        <f>IFERROR(VLOOKUP(Tabela31[[#This Row],[Produto]],produtos,5,0),"")</f>
        <v/>
      </c>
      <c r="I135" s="157" t="str">
        <f>IFERROR(Tabela31[[#This Row],[preço unitário]]*Tabela31[[#This Row],[Qtd]],"")</f>
        <v/>
      </c>
      <c r="J135" s="88"/>
      <c r="K135" s="92"/>
      <c r="L135" s="92"/>
      <c r="M135" s="92"/>
    </row>
    <row r="136" spans="1:13" s="86" customFormat="1" x14ac:dyDescent="0.3">
      <c r="A136" s="97"/>
      <c r="B136" s="98"/>
      <c r="C136" s="99" t="str">
        <f>IFERROR(VLOOKUP(Tabela18[[#This Row],[Produto]],produtos,3,0),"")</f>
        <v/>
      </c>
      <c r="D136" s="100" t="str">
        <f>IFERROR(Tabela18[[#This Row],[preço unitário]]*Tabela18[[#This Row],[Qtd]],"")</f>
        <v/>
      </c>
      <c r="E136" s="88"/>
      <c r="F136" s="97"/>
      <c r="G136" s="97"/>
      <c r="H136" s="156" t="str">
        <f>IFERROR(VLOOKUP(Tabela31[[#This Row],[Produto]],produtos,5,0),"")</f>
        <v/>
      </c>
      <c r="I136" s="157" t="str">
        <f>IFERROR(Tabela31[[#This Row],[preço unitário]]*Tabela31[[#This Row],[Qtd]],"")</f>
        <v/>
      </c>
      <c r="J136" s="88"/>
      <c r="K136" s="92"/>
      <c r="L136" s="92"/>
      <c r="M136" s="92"/>
    </row>
    <row r="137" spans="1:13" s="86" customFormat="1" x14ac:dyDescent="0.3">
      <c r="A137" s="97"/>
      <c r="B137" s="98"/>
      <c r="C137" s="99" t="str">
        <f>IFERROR(VLOOKUP(Tabela18[[#This Row],[Produto]],produtos,3,0),"")</f>
        <v/>
      </c>
      <c r="D137" s="100" t="str">
        <f>IFERROR(Tabela18[[#This Row],[preço unitário]]*Tabela18[[#This Row],[Qtd]],"")</f>
        <v/>
      </c>
      <c r="E137" s="88"/>
      <c r="F137" s="97"/>
      <c r="G137" s="97"/>
      <c r="H137" s="156" t="str">
        <f>IFERROR(VLOOKUP(Tabela31[[#This Row],[Produto]],produtos,5,0),"")</f>
        <v/>
      </c>
      <c r="I137" s="157" t="str">
        <f>IFERROR(Tabela31[[#This Row],[preço unitário]]*Tabela31[[#This Row],[Qtd]],"")</f>
        <v/>
      </c>
      <c r="J137" s="88"/>
      <c r="K137" s="92"/>
      <c r="L137" s="92"/>
      <c r="M137" s="92"/>
    </row>
    <row r="138" spans="1:13" s="86" customFormat="1" x14ac:dyDescent="0.3">
      <c r="A138" s="97"/>
      <c r="B138" s="98"/>
      <c r="C138" s="99" t="str">
        <f>IFERROR(VLOOKUP(Tabela18[[#This Row],[Produto]],produtos,3,0),"")</f>
        <v/>
      </c>
      <c r="D138" s="100" t="str">
        <f>IFERROR(Tabela18[[#This Row],[preço unitário]]*Tabela18[[#This Row],[Qtd]],"")</f>
        <v/>
      </c>
      <c r="E138" s="88"/>
      <c r="F138" s="97"/>
      <c r="G138" s="97"/>
      <c r="H138" s="156" t="str">
        <f>IFERROR(VLOOKUP(Tabela31[[#This Row],[Produto]],produtos,5,0),"")</f>
        <v/>
      </c>
      <c r="I138" s="157" t="str">
        <f>IFERROR(Tabela31[[#This Row],[preço unitário]]*Tabela31[[#This Row],[Qtd]],"")</f>
        <v/>
      </c>
      <c r="J138" s="88"/>
      <c r="K138" s="92"/>
      <c r="L138" s="92"/>
      <c r="M138" s="92"/>
    </row>
    <row r="139" spans="1:13" s="86" customFormat="1" x14ac:dyDescent="0.3">
      <c r="A139" s="97"/>
      <c r="B139" s="98"/>
      <c r="C139" s="99" t="str">
        <f>IFERROR(VLOOKUP(Tabela18[[#This Row],[Produto]],produtos,3,0),"")</f>
        <v/>
      </c>
      <c r="D139" s="100" t="str">
        <f>IFERROR(Tabela18[[#This Row],[preço unitário]]*Tabela18[[#This Row],[Qtd]],"")</f>
        <v/>
      </c>
      <c r="E139" s="88"/>
      <c r="F139" s="97"/>
      <c r="G139" s="97"/>
      <c r="H139" s="156" t="str">
        <f>IFERROR(VLOOKUP(Tabela31[[#This Row],[Produto]],produtos,5,0),"")</f>
        <v/>
      </c>
      <c r="I139" s="157" t="str">
        <f>IFERROR(Tabela31[[#This Row],[preço unitário]]*Tabela31[[#This Row],[Qtd]],"")</f>
        <v/>
      </c>
      <c r="J139" s="88"/>
      <c r="K139" s="92"/>
      <c r="L139" s="92"/>
      <c r="M139" s="92"/>
    </row>
    <row r="140" spans="1:13" s="86" customFormat="1" x14ac:dyDescent="0.3">
      <c r="A140" s="97"/>
      <c r="B140" s="98"/>
      <c r="C140" s="99" t="str">
        <f>IFERROR(VLOOKUP(Tabela18[[#This Row],[Produto]],produtos,3,0),"")</f>
        <v/>
      </c>
      <c r="D140" s="100" t="str">
        <f>IFERROR(Tabela18[[#This Row],[preço unitário]]*Tabela18[[#This Row],[Qtd]],"")</f>
        <v/>
      </c>
      <c r="E140" s="88"/>
      <c r="F140" s="97"/>
      <c r="G140" s="97"/>
      <c r="H140" s="156" t="str">
        <f>IFERROR(VLOOKUP(Tabela31[[#This Row],[Produto]],produtos,5,0),"")</f>
        <v/>
      </c>
      <c r="I140" s="157" t="str">
        <f>IFERROR(Tabela31[[#This Row],[preço unitário]]*Tabela31[[#This Row],[Qtd]],"")</f>
        <v/>
      </c>
      <c r="J140" s="88"/>
      <c r="K140" s="92"/>
      <c r="L140" s="92"/>
      <c r="M140" s="92"/>
    </row>
    <row r="141" spans="1:13" s="86" customFormat="1" x14ac:dyDescent="0.3">
      <c r="A141" s="97"/>
      <c r="B141" s="98"/>
      <c r="C141" s="99" t="str">
        <f>IFERROR(VLOOKUP(Tabela18[[#This Row],[Produto]],produtos,3,0),"")</f>
        <v/>
      </c>
      <c r="D141" s="100" t="str">
        <f>IFERROR(Tabela18[[#This Row],[preço unitário]]*Tabela18[[#This Row],[Qtd]],"")</f>
        <v/>
      </c>
      <c r="E141" s="88"/>
      <c r="F141" s="97"/>
      <c r="G141" s="97"/>
      <c r="H141" s="156" t="str">
        <f>IFERROR(VLOOKUP(Tabela31[[#This Row],[Produto]],produtos,5,0),"")</f>
        <v/>
      </c>
      <c r="I141" s="157" t="str">
        <f>IFERROR(Tabela31[[#This Row],[preço unitário]]*Tabela31[[#This Row],[Qtd]],"")</f>
        <v/>
      </c>
      <c r="J141" s="88"/>
      <c r="K141" s="92"/>
      <c r="L141" s="92"/>
      <c r="M141" s="92"/>
    </row>
    <row r="142" spans="1:13" s="86" customFormat="1" x14ac:dyDescent="0.3">
      <c r="A142" s="97"/>
      <c r="B142" s="98"/>
      <c r="C142" s="99" t="str">
        <f>IFERROR(VLOOKUP(Tabela18[[#This Row],[Produto]],produtos,3,0),"")</f>
        <v/>
      </c>
      <c r="D142" s="100" t="str">
        <f>IFERROR(Tabela18[[#This Row],[preço unitário]]*Tabela18[[#This Row],[Qtd]],"")</f>
        <v/>
      </c>
      <c r="E142" s="88"/>
      <c r="F142" s="97"/>
      <c r="G142" s="97"/>
      <c r="H142" s="156" t="str">
        <f>IFERROR(VLOOKUP(Tabela31[[#This Row],[Produto]],produtos,5,0),"")</f>
        <v/>
      </c>
      <c r="I142" s="157" t="str">
        <f>IFERROR(Tabela31[[#This Row],[preço unitário]]*Tabela31[[#This Row],[Qtd]],"")</f>
        <v/>
      </c>
      <c r="J142" s="88"/>
      <c r="K142" s="92"/>
      <c r="L142" s="92"/>
      <c r="M142" s="92"/>
    </row>
    <row r="143" spans="1:13" s="86" customFormat="1" x14ac:dyDescent="0.3">
      <c r="A143" s="97"/>
      <c r="B143" s="98"/>
      <c r="C143" s="99" t="str">
        <f>IFERROR(VLOOKUP(Tabela18[[#This Row],[Produto]],produtos,3,0),"")</f>
        <v/>
      </c>
      <c r="D143" s="100" t="str">
        <f>IFERROR(Tabela18[[#This Row],[preço unitário]]*Tabela18[[#This Row],[Qtd]],"")</f>
        <v/>
      </c>
      <c r="E143" s="88"/>
      <c r="F143" s="97"/>
      <c r="G143" s="97"/>
      <c r="H143" s="156" t="str">
        <f>IFERROR(VLOOKUP(Tabela31[[#This Row],[Produto]],produtos,5,0),"")</f>
        <v/>
      </c>
      <c r="I143" s="157" t="str">
        <f>IFERROR(Tabela31[[#This Row],[preço unitário]]*Tabela31[[#This Row],[Qtd]],"")</f>
        <v/>
      </c>
      <c r="J143" s="88"/>
      <c r="K143" s="92"/>
      <c r="L143" s="92"/>
      <c r="M143" s="92"/>
    </row>
    <row r="144" spans="1:13" s="86" customFormat="1" x14ac:dyDescent="0.3">
      <c r="A144" s="97"/>
      <c r="B144" s="98"/>
      <c r="C144" s="99" t="str">
        <f>IFERROR(VLOOKUP(Tabela18[[#This Row],[Produto]],produtos,3,0),"")</f>
        <v/>
      </c>
      <c r="D144" s="100" t="str">
        <f>IFERROR(Tabela18[[#This Row],[preço unitário]]*Tabela18[[#This Row],[Qtd]],"")</f>
        <v/>
      </c>
      <c r="E144" s="88"/>
      <c r="F144" s="97"/>
      <c r="G144" s="97"/>
      <c r="H144" s="156" t="str">
        <f>IFERROR(VLOOKUP(Tabela31[[#This Row],[Produto]],produtos,5,0),"")</f>
        <v/>
      </c>
      <c r="I144" s="157" t="str">
        <f>IFERROR(Tabela31[[#This Row],[preço unitário]]*Tabela31[[#This Row],[Qtd]],"")</f>
        <v/>
      </c>
      <c r="J144" s="88"/>
      <c r="K144" s="92"/>
      <c r="L144" s="92"/>
      <c r="M144" s="92"/>
    </row>
    <row r="145" spans="1:13" s="86" customFormat="1" x14ac:dyDescent="0.3">
      <c r="A145" s="97"/>
      <c r="B145" s="98"/>
      <c r="C145" s="99" t="str">
        <f>IFERROR(VLOOKUP(Tabela18[[#This Row],[Produto]],produtos,3,0),"")</f>
        <v/>
      </c>
      <c r="D145" s="100" t="str">
        <f>IFERROR(Tabela18[[#This Row],[preço unitário]]*Tabela18[[#This Row],[Qtd]],"")</f>
        <v/>
      </c>
      <c r="E145" s="88"/>
      <c r="F145" s="97"/>
      <c r="G145" s="97"/>
      <c r="H145" s="156" t="str">
        <f>IFERROR(VLOOKUP(Tabela31[[#This Row],[Produto]],produtos,5,0),"")</f>
        <v/>
      </c>
      <c r="I145" s="157" t="str">
        <f>IFERROR(Tabela31[[#This Row],[preço unitário]]*Tabela31[[#This Row],[Qtd]],"")</f>
        <v/>
      </c>
      <c r="J145" s="88"/>
      <c r="K145" s="92"/>
      <c r="L145" s="92"/>
      <c r="M145" s="92"/>
    </row>
    <row r="146" spans="1:13" s="86" customFormat="1" x14ac:dyDescent="0.3">
      <c r="A146" s="97"/>
      <c r="B146" s="98"/>
      <c r="C146" s="99" t="str">
        <f>IFERROR(VLOOKUP(Tabela18[[#This Row],[Produto]],produtos,3,0),"")</f>
        <v/>
      </c>
      <c r="D146" s="100" t="str">
        <f>IFERROR(Tabela18[[#This Row],[preço unitário]]*Tabela18[[#This Row],[Qtd]],"")</f>
        <v/>
      </c>
      <c r="E146" s="88"/>
      <c r="F146" s="97"/>
      <c r="G146" s="97"/>
      <c r="H146" s="156" t="str">
        <f>IFERROR(VLOOKUP(Tabela31[[#This Row],[Produto]],produtos,5,0),"")</f>
        <v/>
      </c>
      <c r="I146" s="157" t="str">
        <f>IFERROR(Tabela31[[#This Row],[preço unitário]]*Tabela31[[#This Row],[Qtd]],"")</f>
        <v/>
      </c>
      <c r="J146" s="88"/>
      <c r="K146" s="92"/>
      <c r="L146" s="92"/>
      <c r="M146" s="92"/>
    </row>
    <row r="147" spans="1:13" s="86" customFormat="1" x14ac:dyDescent="0.3">
      <c r="A147" s="97"/>
      <c r="B147" s="98"/>
      <c r="C147" s="99" t="str">
        <f>IFERROR(VLOOKUP(Tabela18[[#This Row],[Produto]],produtos,3,0),"")</f>
        <v/>
      </c>
      <c r="D147" s="100" t="str">
        <f>IFERROR(Tabela18[[#This Row],[preço unitário]]*Tabela18[[#This Row],[Qtd]],"")</f>
        <v/>
      </c>
      <c r="E147" s="88"/>
      <c r="F147" s="97"/>
      <c r="G147" s="97"/>
      <c r="H147" s="156" t="str">
        <f>IFERROR(VLOOKUP(Tabela31[[#This Row],[Produto]],produtos,5,0),"")</f>
        <v/>
      </c>
      <c r="I147" s="157" t="str">
        <f>IFERROR(Tabela31[[#This Row],[preço unitário]]*Tabela31[[#This Row],[Qtd]],"")</f>
        <v/>
      </c>
      <c r="J147" s="88"/>
      <c r="K147" s="92"/>
      <c r="L147" s="92"/>
      <c r="M147" s="92"/>
    </row>
    <row r="148" spans="1:13" s="86" customFormat="1" x14ac:dyDescent="0.3">
      <c r="A148" s="97"/>
      <c r="B148" s="98"/>
      <c r="C148" s="99" t="str">
        <f>IFERROR(VLOOKUP(Tabela18[[#This Row],[Produto]],produtos,3,0),"")</f>
        <v/>
      </c>
      <c r="D148" s="100" t="str">
        <f>IFERROR(Tabela18[[#This Row],[preço unitário]]*Tabela18[[#This Row],[Qtd]],"")</f>
        <v/>
      </c>
      <c r="E148" s="88"/>
      <c r="F148" s="97"/>
      <c r="G148" s="97"/>
      <c r="H148" s="156" t="str">
        <f>IFERROR(VLOOKUP(Tabela31[[#This Row],[Produto]],produtos,5,0),"")</f>
        <v/>
      </c>
      <c r="I148" s="157" t="str">
        <f>IFERROR(Tabela31[[#This Row],[preço unitário]]*Tabela31[[#This Row],[Qtd]],"")</f>
        <v/>
      </c>
      <c r="J148" s="88"/>
      <c r="K148" s="92"/>
      <c r="L148" s="92"/>
      <c r="M148" s="92"/>
    </row>
    <row r="149" spans="1:13" s="86" customFormat="1" x14ac:dyDescent="0.3">
      <c r="A149" s="97"/>
      <c r="B149" s="98"/>
      <c r="C149" s="99" t="str">
        <f>IFERROR(VLOOKUP(Tabela18[[#This Row],[Produto]],produtos,3,0),"")</f>
        <v/>
      </c>
      <c r="D149" s="100" t="str">
        <f>IFERROR(Tabela18[[#This Row],[preço unitário]]*Tabela18[[#This Row],[Qtd]],"")</f>
        <v/>
      </c>
      <c r="E149" s="88"/>
      <c r="F149" s="97"/>
      <c r="G149" s="97"/>
      <c r="H149" s="156" t="str">
        <f>IFERROR(VLOOKUP(Tabela31[[#This Row],[Produto]],produtos,5,0),"")</f>
        <v/>
      </c>
      <c r="I149" s="157" t="str">
        <f>IFERROR(Tabela31[[#This Row],[preço unitário]]*Tabela31[[#This Row],[Qtd]],"")</f>
        <v/>
      </c>
      <c r="J149" s="88"/>
      <c r="K149" s="92"/>
      <c r="L149" s="92"/>
      <c r="M149" s="92"/>
    </row>
    <row r="150" spans="1:13" s="86" customFormat="1" x14ac:dyDescent="0.3">
      <c r="A150" s="97"/>
      <c r="B150" s="98"/>
      <c r="C150" s="99" t="str">
        <f>IFERROR(VLOOKUP(Tabela18[[#This Row],[Produto]],produtos,3,0),"")</f>
        <v/>
      </c>
      <c r="D150" s="100" t="str">
        <f>IFERROR(Tabela18[[#This Row],[preço unitário]]*Tabela18[[#This Row],[Qtd]],"")</f>
        <v/>
      </c>
      <c r="E150" s="88"/>
      <c r="F150" s="97"/>
      <c r="G150" s="97"/>
      <c r="H150" s="156" t="str">
        <f>IFERROR(VLOOKUP(Tabela31[[#This Row],[Produto]],produtos,5,0),"")</f>
        <v/>
      </c>
      <c r="I150" s="157" t="str">
        <f>IFERROR(Tabela31[[#This Row],[preço unitário]]*Tabela31[[#This Row],[Qtd]],"")</f>
        <v/>
      </c>
      <c r="J150" s="88"/>
      <c r="K150" s="92"/>
      <c r="L150" s="92"/>
      <c r="M150" s="92"/>
    </row>
    <row r="151" spans="1:13" s="86" customFormat="1" x14ac:dyDescent="0.3">
      <c r="A151" s="97"/>
      <c r="B151" s="98"/>
      <c r="C151" s="99" t="str">
        <f>IFERROR(VLOOKUP(Tabela18[[#This Row],[Produto]],produtos,3,0),"")</f>
        <v/>
      </c>
      <c r="D151" s="100" t="str">
        <f>IFERROR(Tabela18[[#This Row],[preço unitário]]*Tabela18[[#This Row],[Qtd]],"")</f>
        <v/>
      </c>
      <c r="E151" s="88"/>
      <c r="F151" s="97"/>
      <c r="G151" s="97"/>
      <c r="H151" s="156" t="str">
        <f>IFERROR(VLOOKUP(Tabela31[[#This Row],[Produto]],produtos,5,0),"")</f>
        <v/>
      </c>
      <c r="I151" s="157" t="str">
        <f>IFERROR(Tabela31[[#This Row],[preço unitário]]*Tabela31[[#This Row],[Qtd]],"")</f>
        <v/>
      </c>
      <c r="J151" s="88"/>
      <c r="K151" s="92"/>
      <c r="L151" s="92"/>
      <c r="M151" s="92"/>
    </row>
    <row r="152" spans="1:13" s="86" customFormat="1" x14ac:dyDescent="0.3">
      <c r="A152" s="97"/>
      <c r="B152" s="98"/>
      <c r="C152" s="99" t="str">
        <f>IFERROR(VLOOKUP(Tabela18[[#This Row],[Produto]],produtos,3,0),"")</f>
        <v/>
      </c>
      <c r="D152" s="100" t="str">
        <f>IFERROR(Tabela18[[#This Row],[preço unitário]]*Tabela18[[#This Row],[Qtd]],"")</f>
        <v/>
      </c>
      <c r="E152" s="88"/>
      <c r="F152" s="97"/>
      <c r="G152" s="97"/>
      <c r="H152" s="156" t="str">
        <f>IFERROR(VLOOKUP(Tabela31[[#This Row],[Produto]],produtos,5,0),"")</f>
        <v/>
      </c>
      <c r="I152" s="157" t="str">
        <f>IFERROR(Tabela31[[#This Row],[preço unitário]]*Tabela31[[#This Row],[Qtd]],"")</f>
        <v/>
      </c>
      <c r="J152" s="88"/>
      <c r="K152" s="92"/>
      <c r="L152" s="92"/>
      <c r="M152" s="92"/>
    </row>
    <row r="153" spans="1:13" s="86" customFormat="1" x14ac:dyDescent="0.3">
      <c r="A153" s="97"/>
      <c r="B153" s="98"/>
      <c r="C153" s="99" t="str">
        <f>IFERROR(VLOOKUP(Tabela18[[#This Row],[Produto]],produtos,3,0),"")</f>
        <v/>
      </c>
      <c r="D153" s="100" t="str">
        <f>IFERROR(Tabela18[[#This Row],[preço unitário]]*Tabela18[[#This Row],[Qtd]],"")</f>
        <v/>
      </c>
      <c r="E153" s="88"/>
      <c r="F153" s="97"/>
      <c r="G153" s="97"/>
      <c r="H153" s="156" t="str">
        <f>IFERROR(VLOOKUP(Tabela31[[#This Row],[Produto]],produtos,5,0),"")</f>
        <v/>
      </c>
      <c r="I153" s="157" t="str">
        <f>IFERROR(Tabela31[[#This Row],[preço unitário]]*Tabela31[[#This Row],[Qtd]],"")</f>
        <v/>
      </c>
      <c r="J153" s="88"/>
      <c r="K153" s="92"/>
      <c r="L153" s="92"/>
      <c r="M153" s="92"/>
    </row>
    <row r="154" spans="1:13" s="86" customFormat="1" x14ac:dyDescent="0.3">
      <c r="A154" s="97"/>
      <c r="B154" s="98"/>
      <c r="C154" s="99" t="str">
        <f>IFERROR(VLOOKUP(Tabela18[[#This Row],[Produto]],produtos,3,0),"")</f>
        <v/>
      </c>
      <c r="D154" s="100" t="str">
        <f>IFERROR(Tabela18[[#This Row],[preço unitário]]*Tabela18[[#This Row],[Qtd]],"")</f>
        <v/>
      </c>
      <c r="E154" s="88"/>
      <c r="F154" s="97"/>
      <c r="G154" s="97"/>
      <c r="H154" s="156" t="str">
        <f>IFERROR(VLOOKUP(Tabela31[[#This Row],[Produto]],produtos,5,0),"")</f>
        <v/>
      </c>
      <c r="I154" s="157" t="str">
        <f>IFERROR(Tabela31[[#This Row],[preço unitário]]*Tabela31[[#This Row],[Qtd]],"")</f>
        <v/>
      </c>
      <c r="J154" s="88"/>
      <c r="K154" s="92"/>
      <c r="L154" s="92"/>
      <c r="M154" s="92"/>
    </row>
    <row r="155" spans="1:13" s="86" customFormat="1" x14ac:dyDescent="0.3">
      <c r="A155" s="97"/>
      <c r="B155" s="98"/>
      <c r="C155" s="99" t="str">
        <f>IFERROR(VLOOKUP(Tabela18[[#This Row],[Produto]],produtos,3,0),"")</f>
        <v/>
      </c>
      <c r="D155" s="100" t="str">
        <f>IFERROR(Tabela18[[#This Row],[preço unitário]]*Tabela18[[#This Row],[Qtd]],"")</f>
        <v/>
      </c>
      <c r="E155" s="88"/>
      <c r="F155" s="97"/>
      <c r="G155" s="97"/>
      <c r="H155" s="156" t="str">
        <f>IFERROR(VLOOKUP(Tabela31[[#This Row],[Produto]],produtos,5,0),"")</f>
        <v/>
      </c>
      <c r="I155" s="157" t="str">
        <f>IFERROR(Tabela31[[#This Row],[preço unitário]]*Tabela31[[#This Row],[Qtd]],"")</f>
        <v/>
      </c>
      <c r="J155" s="88"/>
      <c r="K155" s="92"/>
      <c r="L155" s="92"/>
      <c r="M155" s="92"/>
    </row>
    <row r="156" spans="1:13" s="86" customFormat="1" x14ac:dyDescent="0.3">
      <c r="A156" s="97"/>
      <c r="B156" s="98"/>
      <c r="C156" s="99" t="str">
        <f>IFERROR(VLOOKUP(Tabela18[[#This Row],[Produto]],produtos,3,0),"")</f>
        <v/>
      </c>
      <c r="D156" s="100" t="str">
        <f>IFERROR(Tabela18[[#This Row],[preço unitário]]*Tabela18[[#This Row],[Qtd]],"")</f>
        <v/>
      </c>
      <c r="E156" s="88"/>
      <c r="F156" s="97"/>
      <c r="G156" s="97"/>
      <c r="H156" s="156" t="str">
        <f>IFERROR(VLOOKUP(Tabela31[[#This Row],[Produto]],produtos,5,0),"")</f>
        <v/>
      </c>
      <c r="I156" s="157" t="str">
        <f>IFERROR(Tabela31[[#This Row],[preço unitário]]*Tabela31[[#This Row],[Qtd]],"")</f>
        <v/>
      </c>
      <c r="J156" s="88"/>
      <c r="K156" s="92"/>
      <c r="L156" s="92"/>
      <c r="M156" s="92"/>
    </row>
    <row r="157" spans="1:13" s="86" customFormat="1" x14ac:dyDescent="0.3">
      <c r="A157" s="97"/>
      <c r="B157" s="98"/>
      <c r="C157" s="99" t="str">
        <f>IFERROR(VLOOKUP(Tabela18[[#This Row],[Produto]],produtos,3,0),"")</f>
        <v/>
      </c>
      <c r="D157" s="100" t="str">
        <f>IFERROR(Tabela18[[#This Row],[preço unitário]]*Tabela18[[#This Row],[Qtd]],"")</f>
        <v/>
      </c>
      <c r="E157" s="88"/>
      <c r="F157" s="97"/>
      <c r="G157" s="97"/>
      <c r="H157" s="156" t="str">
        <f>IFERROR(VLOOKUP(Tabela31[[#This Row],[Produto]],produtos,5,0),"")</f>
        <v/>
      </c>
      <c r="I157" s="157" t="str">
        <f>IFERROR(Tabela31[[#This Row],[preço unitário]]*Tabela31[[#This Row],[Qtd]],"")</f>
        <v/>
      </c>
      <c r="J157" s="88"/>
      <c r="K157" s="92"/>
      <c r="L157" s="92"/>
      <c r="M157" s="92"/>
    </row>
    <row r="158" spans="1:13" s="86" customFormat="1" x14ac:dyDescent="0.3">
      <c r="A158" s="97"/>
      <c r="B158" s="98"/>
      <c r="C158" s="99" t="str">
        <f>IFERROR(VLOOKUP(Tabela18[[#This Row],[Produto]],produtos,3,0),"")</f>
        <v/>
      </c>
      <c r="D158" s="100" t="str">
        <f>IFERROR(Tabela18[[#This Row],[preço unitário]]*Tabela18[[#This Row],[Qtd]],"")</f>
        <v/>
      </c>
      <c r="E158" s="88"/>
      <c r="F158" s="97"/>
      <c r="G158" s="97"/>
      <c r="H158" s="156" t="str">
        <f>IFERROR(VLOOKUP(Tabela31[[#This Row],[Produto]],produtos,5,0),"")</f>
        <v/>
      </c>
      <c r="I158" s="157" t="str">
        <f>IFERROR(Tabela31[[#This Row],[preço unitário]]*Tabela31[[#This Row],[Qtd]],"")</f>
        <v/>
      </c>
      <c r="J158" s="88"/>
      <c r="K158" s="92"/>
      <c r="L158" s="92"/>
      <c r="M158" s="92"/>
    </row>
    <row r="159" spans="1:13" s="86" customFormat="1" x14ac:dyDescent="0.3">
      <c r="A159" s="97"/>
      <c r="B159" s="98"/>
      <c r="C159" s="99" t="str">
        <f>IFERROR(VLOOKUP(Tabela18[[#This Row],[Produto]],produtos,3,0),"")</f>
        <v/>
      </c>
      <c r="D159" s="100" t="str">
        <f>IFERROR(Tabela18[[#This Row],[preço unitário]]*Tabela18[[#This Row],[Qtd]],"")</f>
        <v/>
      </c>
      <c r="E159" s="88"/>
      <c r="F159" s="97"/>
      <c r="G159" s="97"/>
      <c r="H159" s="156" t="str">
        <f>IFERROR(VLOOKUP(Tabela31[[#This Row],[Produto]],produtos,5,0),"")</f>
        <v/>
      </c>
      <c r="I159" s="157" t="str">
        <f>IFERROR(Tabela31[[#This Row],[preço unitário]]*Tabela31[[#This Row],[Qtd]],"")</f>
        <v/>
      </c>
      <c r="J159" s="88"/>
      <c r="K159" s="92"/>
      <c r="L159" s="92"/>
      <c r="M159" s="92"/>
    </row>
    <row r="160" spans="1:13" s="86" customFormat="1" x14ac:dyDescent="0.3">
      <c r="A160" s="97"/>
      <c r="B160" s="98"/>
      <c r="C160" s="99" t="str">
        <f>IFERROR(VLOOKUP(Tabela18[[#This Row],[Produto]],produtos,3,0),"")</f>
        <v/>
      </c>
      <c r="D160" s="100" t="str">
        <f>IFERROR(Tabela18[[#This Row],[preço unitário]]*Tabela18[[#This Row],[Qtd]],"")</f>
        <v/>
      </c>
      <c r="E160" s="88"/>
      <c r="F160" s="97"/>
      <c r="G160" s="97"/>
      <c r="H160" s="156" t="str">
        <f>IFERROR(VLOOKUP(Tabela31[[#This Row],[Produto]],produtos,5,0),"")</f>
        <v/>
      </c>
      <c r="I160" s="157" t="str">
        <f>IFERROR(Tabela31[[#This Row],[preço unitário]]*Tabela31[[#This Row],[Qtd]],"")</f>
        <v/>
      </c>
      <c r="J160" s="88"/>
      <c r="K160" s="92"/>
      <c r="L160" s="92"/>
      <c r="M160" s="92"/>
    </row>
    <row r="161" spans="1:13" s="86" customFormat="1" x14ac:dyDescent="0.3">
      <c r="A161" s="97"/>
      <c r="B161" s="98"/>
      <c r="C161" s="99" t="str">
        <f>IFERROR(VLOOKUP(Tabela18[[#This Row],[Produto]],produtos,3,0),"")</f>
        <v/>
      </c>
      <c r="D161" s="100" t="str">
        <f>IFERROR(Tabela18[[#This Row],[preço unitário]]*Tabela18[[#This Row],[Qtd]],"")</f>
        <v/>
      </c>
      <c r="E161" s="88"/>
      <c r="F161" s="97"/>
      <c r="G161" s="97"/>
      <c r="H161" s="156" t="str">
        <f>IFERROR(VLOOKUP(Tabela31[[#This Row],[Produto]],produtos,5,0),"")</f>
        <v/>
      </c>
      <c r="I161" s="157" t="str">
        <f>IFERROR(Tabela31[[#This Row],[preço unitário]]*Tabela31[[#This Row],[Qtd]],"")</f>
        <v/>
      </c>
      <c r="J161" s="88"/>
      <c r="K161" s="92"/>
      <c r="L161" s="92"/>
      <c r="M161" s="92"/>
    </row>
    <row r="162" spans="1:13" s="86" customFormat="1" x14ac:dyDescent="0.3">
      <c r="A162" s="97"/>
      <c r="B162" s="98"/>
      <c r="C162" s="99" t="str">
        <f>IFERROR(VLOOKUP(Tabela18[[#This Row],[Produto]],produtos,3,0),"")</f>
        <v/>
      </c>
      <c r="D162" s="100" t="str">
        <f>IFERROR(Tabela18[[#This Row],[preço unitário]]*Tabela18[[#This Row],[Qtd]],"")</f>
        <v/>
      </c>
      <c r="E162" s="88"/>
      <c r="F162" s="97"/>
      <c r="G162" s="97"/>
      <c r="H162" s="156" t="str">
        <f>IFERROR(VLOOKUP(Tabela31[[#This Row],[Produto]],produtos,5,0),"")</f>
        <v/>
      </c>
      <c r="I162" s="157" t="str">
        <f>IFERROR(Tabela31[[#This Row],[preço unitário]]*Tabela31[[#This Row],[Qtd]],"")</f>
        <v/>
      </c>
      <c r="J162" s="88"/>
      <c r="K162" s="92"/>
      <c r="L162" s="92"/>
      <c r="M162" s="92"/>
    </row>
    <row r="163" spans="1:13" s="86" customFormat="1" x14ac:dyDescent="0.3">
      <c r="A163" s="97"/>
      <c r="B163" s="98"/>
      <c r="C163" s="99" t="str">
        <f>IFERROR(VLOOKUP(Tabela18[[#This Row],[Produto]],produtos,3,0),"")</f>
        <v/>
      </c>
      <c r="D163" s="100" t="str">
        <f>IFERROR(Tabela18[[#This Row],[preço unitário]]*Tabela18[[#This Row],[Qtd]],"")</f>
        <v/>
      </c>
      <c r="E163" s="88"/>
      <c r="F163" s="97"/>
      <c r="G163" s="97"/>
      <c r="H163" s="156" t="str">
        <f>IFERROR(VLOOKUP(Tabela31[[#This Row],[Produto]],produtos,5,0),"")</f>
        <v/>
      </c>
      <c r="I163" s="157" t="str">
        <f>IFERROR(Tabela31[[#This Row],[preço unitário]]*Tabela31[[#This Row],[Qtd]],"")</f>
        <v/>
      </c>
      <c r="J163" s="88"/>
      <c r="K163" s="92"/>
      <c r="L163" s="92"/>
      <c r="M163" s="92"/>
    </row>
    <row r="164" spans="1:13" s="86" customFormat="1" x14ac:dyDescent="0.3">
      <c r="A164" s="97"/>
      <c r="B164" s="98"/>
      <c r="C164" s="99" t="str">
        <f>IFERROR(VLOOKUP(Tabela18[[#This Row],[Produto]],produtos,3,0),"")</f>
        <v/>
      </c>
      <c r="D164" s="100" t="str">
        <f>IFERROR(Tabela18[[#This Row],[preço unitário]]*Tabela18[[#This Row],[Qtd]],"")</f>
        <v/>
      </c>
      <c r="E164" s="88"/>
      <c r="F164" s="97"/>
      <c r="G164" s="97"/>
      <c r="H164" s="156" t="str">
        <f>IFERROR(VLOOKUP(Tabela31[[#This Row],[Produto]],produtos,5,0),"")</f>
        <v/>
      </c>
      <c r="I164" s="157" t="str">
        <f>IFERROR(Tabela31[[#This Row],[preço unitário]]*Tabela31[[#This Row],[Qtd]],"")</f>
        <v/>
      </c>
      <c r="J164" s="88"/>
      <c r="K164" s="92"/>
      <c r="L164" s="92"/>
      <c r="M164" s="92"/>
    </row>
    <row r="165" spans="1:13" s="86" customFormat="1" x14ac:dyDescent="0.3">
      <c r="A165" s="97"/>
      <c r="B165" s="98"/>
      <c r="C165" s="99" t="str">
        <f>IFERROR(VLOOKUP(Tabela18[[#This Row],[Produto]],produtos,3,0),"")</f>
        <v/>
      </c>
      <c r="D165" s="100" t="str">
        <f>IFERROR(Tabela18[[#This Row],[preço unitário]]*Tabela18[[#This Row],[Qtd]],"")</f>
        <v/>
      </c>
      <c r="E165" s="88"/>
      <c r="F165" s="97"/>
      <c r="G165" s="97"/>
      <c r="H165" s="156" t="str">
        <f>IFERROR(VLOOKUP(Tabela31[[#This Row],[Produto]],produtos,5,0),"")</f>
        <v/>
      </c>
      <c r="I165" s="157" t="str">
        <f>IFERROR(Tabela31[[#This Row],[preço unitário]]*Tabela31[[#This Row],[Qtd]],"")</f>
        <v/>
      </c>
      <c r="J165" s="88"/>
      <c r="K165" s="92"/>
      <c r="L165" s="92"/>
      <c r="M165" s="92"/>
    </row>
    <row r="166" spans="1:13" s="86" customFormat="1" x14ac:dyDescent="0.3">
      <c r="A166" s="97"/>
      <c r="B166" s="98"/>
      <c r="C166" s="99" t="str">
        <f>IFERROR(VLOOKUP(Tabela18[[#This Row],[Produto]],produtos,3,0),"")</f>
        <v/>
      </c>
      <c r="D166" s="100" t="str">
        <f>IFERROR(Tabela18[[#This Row],[preço unitário]]*Tabela18[[#This Row],[Qtd]],"")</f>
        <v/>
      </c>
      <c r="E166" s="88"/>
      <c r="F166" s="97"/>
      <c r="G166" s="97"/>
      <c r="H166" s="156" t="str">
        <f>IFERROR(VLOOKUP(Tabela31[[#This Row],[Produto]],produtos,5,0),"")</f>
        <v/>
      </c>
      <c r="I166" s="157" t="str">
        <f>IFERROR(Tabela31[[#This Row],[preço unitário]]*Tabela31[[#This Row],[Qtd]],"")</f>
        <v/>
      </c>
      <c r="J166" s="88"/>
      <c r="K166" s="92"/>
      <c r="L166" s="92"/>
      <c r="M166" s="92"/>
    </row>
    <row r="167" spans="1:13" s="86" customFormat="1" x14ac:dyDescent="0.3">
      <c r="A167" s="97"/>
      <c r="B167" s="98"/>
      <c r="C167" s="99" t="str">
        <f>IFERROR(VLOOKUP(Tabela18[[#This Row],[Produto]],produtos,3,0),"")</f>
        <v/>
      </c>
      <c r="D167" s="100" t="str">
        <f>IFERROR(Tabela18[[#This Row],[preço unitário]]*Tabela18[[#This Row],[Qtd]],"")</f>
        <v/>
      </c>
      <c r="E167" s="88"/>
      <c r="F167" s="97"/>
      <c r="G167" s="97"/>
      <c r="H167" s="156" t="str">
        <f>IFERROR(VLOOKUP(Tabela31[[#This Row],[Produto]],produtos,5,0),"")</f>
        <v/>
      </c>
      <c r="I167" s="157" t="str">
        <f>IFERROR(Tabela31[[#This Row],[preço unitário]]*Tabela31[[#This Row],[Qtd]],"")</f>
        <v/>
      </c>
      <c r="J167" s="88"/>
      <c r="K167" s="92"/>
      <c r="L167" s="92"/>
      <c r="M167" s="92"/>
    </row>
    <row r="168" spans="1:13" s="86" customFormat="1" x14ac:dyDescent="0.3">
      <c r="A168" s="97"/>
      <c r="B168" s="98"/>
      <c r="C168" s="99" t="str">
        <f>IFERROR(VLOOKUP(Tabela18[[#This Row],[Produto]],produtos,3,0),"")</f>
        <v/>
      </c>
      <c r="D168" s="100" t="str">
        <f>IFERROR(Tabela18[[#This Row],[preço unitário]]*Tabela18[[#This Row],[Qtd]],"")</f>
        <v/>
      </c>
      <c r="E168" s="88"/>
      <c r="F168" s="97"/>
      <c r="G168" s="97"/>
      <c r="H168" s="156" t="str">
        <f>IFERROR(VLOOKUP(Tabela31[[#This Row],[Produto]],produtos,5,0),"")</f>
        <v/>
      </c>
      <c r="I168" s="157" t="str">
        <f>IFERROR(Tabela31[[#This Row],[preço unitário]]*Tabela31[[#This Row],[Qtd]],"")</f>
        <v/>
      </c>
      <c r="J168" s="88"/>
      <c r="K168" s="92"/>
      <c r="L168" s="92"/>
      <c r="M168" s="92"/>
    </row>
    <row r="169" spans="1:13" s="86" customFormat="1" x14ac:dyDescent="0.3">
      <c r="A169" s="97"/>
      <c r="B169" s="98"/>
      <c r="C169" s="99" t="str">
        <f>IFERROR(VLOOKUP(Tabela18[[#This Row],[Produto]],produtos,3,0),"")</f>
        <v/>
      </c>
      <c r="D169" s="100" t="str">
        <f>IFERROR(Tabela18[[#This Row],[preço unitário]]*Tabela18[[#This Row],[Qtd]],"")</f>
        <v/>
      </c>
      <c r="E169" s="88"/>
      <c r="F169" s="97"/>
      <c r="G169" s="97"/>
      <c r="H169" s="156" t="str">
        <f>IFERROR(VLOOKUP(Tabela31[[#This Row],[Produto]],produtos,5,0),"")</f>
        <v/>
      </c>
      <c r="I169" s="157" t="str">
        <f>IFERROR(Tabela31[[#This Row],[preço unitário]]*Tabela31[[#This Row],[Qtd]],"")</f>
        <v/>
      </c>
      <c r="J169" s="88"/>
      <c r="K169" s="92"/>
      <c r="L169" s="92"/>
      <c r="M169" s="92"/>
    </row>
    <row r="170" spans="1:13" s="86" customFormat="1" x14ac:dyDescent="0.3">
      <c r="A170" s="97"/>
      <c r="B170" s="98"/>
      <c r="C170" s="99" t="str">
        <f>IFERROR(VLOOKUP(Tabela18[[#This Row],[Produto]],produtos,3,0),"")</f>
        <v/>
      </c>
      <c r="D170" s="100" t="str">
        <f>IFERROR(Tabela18[[#This Row],[preço unitário]]*Tabela18[[#This Row],[Qtd]],"")</f>
        <v/>
      </c>
      <c r="E170" s="88"/>
      <c r="F170" s="97"/>
      <c r="G170" s="97"/>
      <c r="H170" s="156" t="str">
        <f>IFERROR(VLOOKUP(Tabela31[[#This Row],[Produto]],produtos,5,0),"")</f>
        <v/>
      </c>
      <c r="I170" s="157" t="str">
        <f>IFERROR(Tabela31[[#This Row],[preço unitário]]*Tabela31[[#This Row],[Qtd]],"")</f>
        <v/>
      </c>
      <c r="J170" s="88"/>
      <c r="K170" s="92"/>
      <c r="L170" s="92"/>
      <c r="M170" s="92"/>
    </row>
    <row r="171" spans="1:13" s="86" customFormat="1" x14ac:dyDescent="0.3">
      <c r="A171" s="97"/>
      <c r="B171" s="98"/>
      <c r="C171" s="99" t="str">
        <f>IFERROR(VLOOKUP(Tabela18[[#This Row],[Produto]],produtos,3,0),"")</f>
        <v/>
      </c>
      <c r="D171" s="100" t="str">
        <f>IFERROR(Tabela18[[#This Row],[preço unitário]]*Tabela18[[#This Row],[Qtd]],"")</f>
        <v/>
      </c>
      <c r="E171" s="88"/>
      <c r="F171" s="97"/>
      <c r="G171" s="97"/>
      <c r="H171" s="156" t="str">
        <f>IFERROR(VLOOKUP(Tabela31[[#This Row],[Produto]],produtos,5,0),"")</f>
        <v/>
      </c>
      <c r="I171" s="157" t="str">
        <f>IFERROR(Tabela31[[#This Row],[preço unitário]]*Tabela31[[#This Row],[Qtd]],"")</f>
        <v/>
      </c>
      <c r="J171" s="88"/>
      <c r="K171" s="92"/>
      <c r="L171" s="92"/>
      <c r="M171" s="92"/>
    </row>
    <row r="172" spans="1:13" s="86" customFormat="1" x14ac:dyDescent="0.3">
      <c r="A172" s="97"/>
      <c r="B172" s="98"/>
      <c r="C172" s="99" t="str">
        <f>IFERROR(VLOOKUP(Tabela18[[#This Row],[Produto]],produtos,3,0),"")</f>
        <v/>
      </c>
      <c r="D172" s="100" t="str">
        <f>IFERROR(Tabela18[[#This Row],[preço unitário]]*Tabela18[[#This Row],[Qtd]],"")</f>
        <v/>
      </c>
      <c r="E172" s="88"/>
      <c r="F172" s="97"/>
      <c r="G172" s="97"/>
      <c r="H172" s="156" t="str">
        <f>IFERROR(VLOOKUP(Tabela31[[#This Row],[Produto]],produtos,5,0),"")</f>
        <v/>
      </c>
      <c r="I172" s="157" t="str">
        <f>IFERROR(Tabela31[[#This Row],[preço unitário]]*Tabela31[[#This Row],[Qtd]],"")</f>
        <v/>
      </c>
      <c r="J172" s="88"/>
      <c r="K172" s="92"/>
      <c r="L172" s="92"/>
      <c r="M172" s="92"/>
    </row>
    <row r="173" spans="1:13" s="86" customFormat="1" x14ac:dyDescent="0.3">
      <c r="A173" s="97"/>
      <c r="B173" s="98"/>
      <c r="C173" s="99" t="str">
        <f>IFERROR(VLOOKUP(Tabela18[[#This Row],[Produto]],produtos,3,0),"")</f>
        <v/>
      </c>
      <c r="D173" s="100" t="str">
        <f>IFERROR(Tabela18[[#This Row],[preço unitário]]*Tabela18[[#This Row],[Qtd]],"")</f>
        <v/>
      </c>
      <c r="E173" s="88"/>
      <c r="F173" s="97"/>
      <c r="G173" s="97"/>
      <c r="H173" s="156" t="str">
        <f>IFERROR(VLOOKUP(Tabela31[[#This Row],[Produto]],produtos,5,0),"")</f>
        <v/>
      </c>
      <c r="I173" s="157" t="str">
        <f>IFERROR(Tabela31[[#This Row],[preço unitário]]*Tabela31[[#This Row],[Qtd]],"")</f>
        <v/>
      </c>
      <c r="J173" s="88"/>
      <c r="K173" s="92"/>
      <c r="L173" s="92"/>
      <c r="M173" s="92"/>
    </row>
    <row r="174" spans="1:13" s="86" customFormat="1" x14ac:dyDescent="0.3">
      <c r="A174" s="97"/>
      <c r="B174" s="98"/>
      <c r="C174" s="99" t="str">
        <f>IFERROR(VLOOKUP(Tabela18[[#This Row],[Produto]],produtos,3,0),"")</f>
        <v/>
      </c>
      <c r="D174" s="100" t="str">
        <f>IFERROR(Tabela18[[#This Row],[preço unitário]]*Tabela18[[#This Row],[Qtd]],"")</f>
        <v/>
      </c>
      <c r="E174" s="88"/>
      <c r="F174" s="97"/>
      <c r="G174" s="97"/>
      <c r="H174" s="156" t="str">
        <f>IFERROR(VLOOKUP(Tabela31[[#This Row],[Produto]],produtos,5,0),"")</f>
        <v/>
      </c>
      <c r="I174" s="157" t="str">
        <f>IFERROR(Tabela31[[#This Row],[preço unitário]]*Tabela31[[#This Row],[Qtd]],"")</f>
        <v/>
      </c>
      <c r="J174" s="88"/>
      <c r="K174" s="92"/>
      <c r="L174" s="92"/>
      <c r="M174" s="92"/>
    </row>
    <row r="175" spans="1:13" s="86" customFormat="1" x14ac:dyDescent="0.3">
      <c r="A175" s="97"/>
      <c r="B175" s="98"/>
      <c r="C175" s="99" t="str">
        <f>IFERROR(VLOOKUP(Tabela18[[#This Row],[Produto]],produtos,3,0),"")</f>
        <v/>
      </c>
      <c r="D175" s="100" t="str">
        <f>IFERROR(Tabela18[[#This Row],[preço unitário]]*Tabela18[[#This Row],[Qtd]],"")</f>
        <v/>
      </c>
      <c r="E175" s="88"/>
      <c r="F175" s="97"/>
      <c r="G175" s="97"/>
      <c r="H175" s="156" t="str">
        <f>IFERROR(VLOOKUP(Tabela31[[#This Row],[Produto]],produtos,5,0),"")</f>
        <v/>
      </c>
      <c r="I175" s="157" t="str">
        <f>IFERROR(Tabela31[[#This Row],[preço unitário]]*Tabela31[[#This Row],[Qtd]],"")</f>
        <v/>
      </c>
      <c r="J175" s="88"/>
      <c r="K175" s="92"/>
      <c r="L175" s="92"/>
      <c r="M175" s="92"/>
    </row>
    <row r="176" spans="1:13" s="86" customFormat="1" x14ac:dyDescent="0.3">
      <c r="A176" s="97"/>
      <c r="B176" s="98"/>
      <c r="C176" s="99" t="str">
        <f>IFERROR(VLOOKUP(Tabela18[[#This Row],[Produto]],produtos,3,0),"")</f>
        <v/>
      </c>
      <c r="D176" s="100" t="str">
        <f>IFERROR(Tabela18[[#This Row],[preço unitário]]*Tabela18[[#This Row],[Qtd]],"")</f>
        <v/>
      </c>
      <c r="E176" s="88"/>
      <c r="F176" s="97"/>
      <c r="G176" s="97"/>
      <c r="H176" s="156" t="str">
        <f>IFERROR(VLOOKUP(Tabela31[[#This Row],[Produto]],produtos,5,0),"")</f>
        <v/>
      </c>
      <c r="I176" s="157" t="str">
        <f>IFERROR(Tabela31[[#This Row],[preço unitário]]*Tabela31[[#This Row],[Qtd]],"")</f>
        <v/>
      </c>
      <c r="J176" s="88"/>
      <c r="K176" s="92"/>
      <c r="L176" s="92"/>
      <c r="M176" s="92"/>
    </row>
    <row r="177" spans="1:13" s="86" customFormat="1" x14ac:dyDescent="0.3">
      <c r="A177" s="97"/>
      <c r="B177" s="98"/>
      <c r="C177" s="99" t="str">
        <f>IFERROR(VLOOKUP(Tabela18[[#This Row],[Produto]],produtos,3,0),"")</f>
        <v/>
      </c>
      <c r="D177" s="100" t="str">
        <f>IFERROR(Tabela18[[#This Row],[preço unitário]]*Tabela18[[#This Row],[Qtd]],"")</f>
        <v/>
      </c>
      <c r="E177" s="88"/>
      <c r="F177" s="97"/>
      <c r="G177" s="97"/>
      <c r="H177" s="156" t="str">
        <f>IFERROR(VLOOKUP(Tabela31[[#This Row],[Produto]],produtos,5,0),"")</f>
        <v/>
      </c>
      <c r="I177" s="157" t="str">
        <f>IFERROR(Tabela31[[#This Row],[preço unitário]]*Tabela31[[#This Row],[Qtd]],"")</f>
        <v/>
      </c>
      <c r="J177" s="88"/>
      <c r="K177" s="92"/>
      <c r="L177" s="92"/>
      <c r="M177" s="92"/>
    </row>
    <row r="178" spans="1:13" s="86" customFormat="1" x14ac:dyDescent="0.3">
      <c r="A178" s="97"/>
      <c r="B178" s="98"/>
      <c r="C178" s="99" t="str">
        <f>IFERROR(VLOOKUP(Tabela18[[#This Row],[Produto]],produtos,3,0),"")</f>
        <v/>
      </c>
      <c r="D178" s="100" t="str">
        <f>IFERROR(Tabela18[[#This Row],[preço unitário]]*Tabela18[[#This Row],[Qtd]],"")</f>
        <v/>
      </c>
      <c r="E178" s="88"/>
      <c r="F178" s="97"/>
      <c r="G178" s="97"/>
      <c r="H178" s="156" t="str">
        <f>IFERROR(VLOOKUP(Tabela31[[#This Row],[Produto]],produtos,5,0),"")</f>
        <v/>
      </c>
      <c r="I178" s="157" t="str">
        <f>IFERROR(Tabela31[[#This Row],[preço unitário]]*Tabela31[[#This Row],[Qtd]],"")</f>
        <v/>
      </c>
      <c r="J178" s="88"/>
      <c r="K178" s="92"/>
      <c r="L178" s="92"/>
      <c r="M178" s="92"/>
    </row>
    <row r="179" spans="1:13" s="86" customFormat="1" x14ac:dyDescent="0.3">
      <c r="A179" s="97"/>
      <c r="B179" s="98"/>
      <c r="C179" s="99" t="str">
        <f>IFERROR(VLOOKUP(Tabela18[[#This Row],[Produto]],produtos,3,0),"")</f>
        <v/>
      </c>
      <c r="D179" s="100" t="str">
        <f>IFERROR(Tabela18[[#This Row],[preço unitário]]*Tabela18[[#This Row],[Qtd]],"")</f>
        <v/>
      </c>
      <c r="E179" s="88"/>
      <c r="F179" s="97"/>
      <c r="G179" s="97"/>
      <c r="H179" s="156" t="str">
        <f>IFERROR(VLOOKUP(Tabela31[[#This Row],[Produto]],produtos,5,0),"")</f>
        <v/>
      </c>
      <c r="I179" s="157" t="str">
        <f>IFERROR(Tabela31[[#This Row],[preço unitário]]*Tabela31[[#This Row],[Qtd]],"")</f>
        <v/>
      </c>
      <c r="J179" s="88"/>
      <c r="K179" s="92"/>
      <c r="L179" s="92"/>
      <c r="M179" s="92"/>
    </row>
    <row r="180" spans="1:13" s="86" customFormat="1" x14ac:dyDescent="0.3">
      <c r="A180" s="97"/>
      <c r="B180" s="98"/>
      <c r="C180" s="99" t="str">
        <f>IFERROR(VLOOKUP(Tabela18[[#This Row],[Produto]],produtos,3,0),"")</f>
        <v/>
      </c>
      <c r="D180" s="100" t="str">
        <f>IFERROR(Tabela18[[#This Row],[preço unitário]]*Tabela18[[#This Row],[Qtd]],"")</f>
        <v/>
      </c>
      <c r="E180" s="88"/>
      <c r="F180" s="97"/>
      <c r="G180" s="97"/>
      <c r="H180" s="156" t="str">
        <f>IFERROR(VLOOKUP(Tabela31[[#This Row],[Produto]],produtos,5,0),"")</f>
        <v/>
      </c>
      <c r="I180" s="157" t="str">
        <f>IFERROR(Tabela31[[#This Row],[preço unitário]]*Tabela31[[#This Row],[Qtd]],"")</f>
        <v/>
      </c>
      <c r="J180" s="88"/>
      <c r="K180" s="92"/>
      <c r="L180" s="92"/>
      <c r="M180" s="92"/>
    </row>
    <row r="181" spans="1:13" s="86" customFormat="1" x14ac:dyDescent="0.3">
      <c r="A181" s="97"/>
      <c r="B181" s="98"/>
      <c r="C181" s="99" t="str">
        <f>IFERROR(VLOOKUP(Tabela18[[#This Row],[Produto]],produtos,3,0),"")</f>
        <v/>
      </c>
      <c r="D181" s="100" t="str">
        <f>IFERROR(Tabela18[[#This Row],[preço unitário]]*Tabela18[[#This Row],[Qtd]],"")</f>
        <v/>
      </c>
      <c r="E181" s="88"/>
      <c r="F181" s="97"/>
      <c r="G181" s="97"/>
      <c r="H181" s="156" t="str">
        <f>IFERROR(VLOOKUP(Tabela31[[#This Row],[Produto]],produtos,5,0),"")</f>
        <v/>
      </c>
      <c r="I181" s="157" t="str">
        <f>IFERROR(Tabela31[[#This Row],[preço unitário]]*Tabela31[[#This Row],[Qtd]],"")</f>
        <v/>
      </c>
      <c r="J181" s="88"/>
      <c r="K181" s="92"/>
      <c r="L181" s="92"/>
      <c r="M181" s="92"/>
    </row>
    <row r="182" spans="1:13" s="86" customFormat="1" x14ac:dyDescent="0.3">
      <c r="A182" s="97"/>
      <c r="B182" s="98"/>
      <c r="C182" s="99" t="str">
        <f>IFERROR(VLOOKUP(Tabela18[[#This Row],[Produto]],produtos,3,0),"")</f>
        <v/>
      </c>
      <c r="D182" s="100" t="str">
        <f>IFERROR(Tabela18[[#This Row],[preço unitário]]*Tabela18[[#This Row],[Qtd]],"")</f>
        <v/>
      </c>
      <c r="E182" s="88"/>
      <c r="F182" s="97"/>
      <c r="G182" s="97"/>
      <c r="H182" s="156" t="str">
        <f>IFERROR(VLOOKUP(Tabela31[[#This Row],[Produto]],produtos,5,0),"")</f>
        <v/>
      </c>
      <c r="I182" s="157" t="str">
        <f>IFERROR(Tabela31[[#This Row],[preço unitário]]*Tabela31[[#This Row],[Qtd]],"")</f>
        <v/>
      </c>
      <c r="J182" s="88"/>
      <c r="K182" s="92"/>
      <c r="L182" s="92"/>
      <c r="M182" s="92"/>
    </row>
    <row r="183" spans="1:13" s="86" customFormat="1" x14ac:dyDescent="0.3">
      <c r="A183" s="97"/>
      <c r="B183" s="98"/>
      <c r="C183" s="99" t="str">
        <f>IFERROR(VLOOKUP(Tabela18[[#This Row],[Produto]],produtos,3,0),"")</f>
        <v/>
      </c>
      <c r="D183" s="100" t="str">
        <f>IFERROR(Tabela18[[#This Row],[preço unitário]]*Tabela18[[#This Row],[Qtd]],"")</f>
        <v/>
      </c>
      <c r="E183" s="88"/>
      <c r="F183" s="97"/>
      <c r="G183" s="97"/>
      <c r="H183" s="156" t="str">
        <f>IFERROR(VLOOKUP(Tabela31[[#This Row],[Produto]],produtos,5,0),"")</f>
        <v/>
      </c>
      <c r="I183" s="157" t="str">
        <f>IFERROR(Tabela31[[#This Row],[preço unitário]]*Tabela31[[#This Row],[Qtd]],"")</f>
        <v/>
      </c>
      <c r="J183" s="88"/>
      <c r="K183" s="92"/>
      <c r="L183" s="92"/>
      <c r="M183" s="92"/>
    </row>
    <row r="184" spans="1:13" s="86" customFormat="1" x14ac:dyDescent="0.3">
      <c r="A184" s="97"/>
      <c r="B184" s="98"/>
      <c r="C184" s="99" t="str">
        <f>IFERROR(VLOOKUP(Tabela18[[#This Row],[Produto]],produtos,3,0),"")</f>
        <v/>
      </c>
      <c r="D184" s="100" t="str">
        <f>IFERROR(Tabela18[[#This Row],[preço unitário]]*Tabela18[[#This Row],[Qtd]],"")</f>
        <v/>
      </c>
      <c r="E184" s="88"/>
      <c r="F184" s="97"/>
      <c r="G184" s="97"/>
      <c r="H184" s="156" t="str">
        <f>IFERROR(VLOOKUP(Tabela31[[#This Row],[Produto]],produtos,5,0),"")</f>
        <v/>
      </c>
      <c r="I184" s="157" t="str">
        <f>IFERROR(Tabela31[[#This Row],[preço unitário]]*Tabela31[[#This Row],[Qtd]],"")</f>
        <v/>
      </c>
      <c r="J184" s="88"/>
      <c r="K184" s="92"/>
      <c r="L184" s="92"/>
      <c r="M184" s="92"/>
    </row>
    <row r="185" spans="1:13" s="86" customFormat="1" x14ac:dyDescent="0.3">
      <c r="A185" s="97"/>
      <c r="B185" s="98"/>
      <c r="C185" s="99" t="str">
        <f>IFERROR(VLOOKUP(Tabela18[[#This Row],[Produto]],produtos,3,0),"")</f>
        <v/>
      </c>
      <c r="D185" s="100" t="str">
        <f>IFERROR(Tabela18[[#This Row],[preço unitário]]*Tabela18[[#This Row],[Qtd]],"")</f>
        <v/>
      </c>
      <c r="E185" s="88"/>
      <c r="F185" s="97"/>
      <c r="G185" s="97"/>
      <c r="H185" s="156" t="str">
        <f>IFERROR(VLOOKUP(Tabela31[[#This Row],[Produto]],produtos,5,0),"")</f>
        <v/>
      </c>
      <c r="I185" s="157" t="str">
        <f>IFERROR(Tabela31[[#This Row],[preço unitário]]*Tabela31[[#This Row],[Qtd]],"")</f>
        <v/>
      </c>
      <c r="J185" s="88"/>
      <c r="K185" s="92"/>
      <c r="L185" s="92"/>
      <c r="M185" s="92"/>
    </row>
    <row r="186" spans="1:13" s="86" customFormat="1" x14ac:dyDescent="0.3">
      <c r="A186" s="97"/>
      <c r="B186" s="98"/>
      <c r="C186" s="99" t="str">
        <f>IFERROR(VLOOKUP(Tabela18[[#This Row],[Produto]],produtos,3,0),"")</f>
        <v/>
      </c>
      <c r="D186" s="100" t="str">
        <f>IFERROR(Tabela18[[#This Row],[preço unitário]]*Tabela18[[#This Row],[Qtd]],"")</f>
        <v/>
      </c>
      <c r="E186" s="88"/>
      <c r="F186" s="97"/>
      <c r="G186" s="97"/>
      <c r="H186" s="156" t="str">
        <f>IFERROR(VLOOKUP(Tabela31[[#This Row],[Produto]],produtos,5,0),"")</f>
        <v/>
      </c>
      <c r="I186" s="157" t="str">
        <f>IFERROR(Tabela31[[#This Row],[preço unitário]]*Tabela31[[#This Row],[Qtd]],"")</f>
        <v/>
      </c>
      <c r="J186" s="88"/>
      <c r="K186" s="92"/>
      <c r="L186" s="92"/>
      <c r="M186" s="92"/>
    </row>
    <row r="187" spans="1:13" s="86" customFormat="1" x14ac:dyDescent="0.3">
      <c r="A187" s="97"/>
      <c r="B187" s="98"/>
      <c r="C187" s="99" t="str">
        <f>IFERROR(VLOOKUP(Tabela18[[#This Row],[Produto]],produtos,3,0),"")</f>
        <v/>
      </c>
      <c r="D187" s="100" t="str">
        <f>IFERROR(Tabela18[[#This Row],[preço unitário]]*Tabela18[[#This Row],[Qtd]],"")</f>
        <v/>
      </c>
      <c r="E187" s="88"/>
      <c r="F187" s="97"/>
      <c r="G187" s="97"/>
      <c r="H187" s="156" t="str">
        <f>IFERROR(VLOOKUP(Tabela31[[#This Row],[Produto]],produtos,5,0),"")</f>
        <v/>
      </c>
      <c r="I187" s="157" t="str">
        <f>IFERROR(Tabela31[[#This Row],[preço unitário]]*Tabela31[[#This Row],[Qtd]],"")</f>
        <v/>
      </c>
      <c r="J187" s="88"/>
      <c r="K187" s="92"/>
      <c r="L187" s="92"/>
      <c r="M187" s="92"/>
    </row>
    <row r="188" spans="1:13" s="86" customFormat="1" x14ac:dyDescent="0.3">
      <c r="A188" s="97"/>
      <c r="B188" s="98"/>
      <c r="C188" s="99" t="str">
        <f>IFERROR(VLOOKUP(Tabela18[[#This Row],[Produto]],produtos,3,0),"")</f>
        <v/>
      </c>
      <c r="D188" s="100" t="str">
        <f>IFERROR(Tabela18[[#This Row],[preço unitário]]*Tabela18[[#This Row],[Qtd]],"")</f>
        <v/>
      </c>
      <c r="E188" s="88"/>
      <c r="F188" s="97"/>
      <c r="G188" s="97"/>
      <c r="H188" s="156" t="str">
        <f>IFERROR(VLOOKUP(Tabela31[[#This Row],[Produto]],produtos,5,0),"")</f>
        <v/>
      </c>
      <c r="I188" s="157" t="str">
        <f>IFERROR(Tabela31[[#This Row],[preço unitário]]*Tabela31[[#This Row],[Qtd]],"")</f>
        <v/>
      </c>
      <c r="J188" s="88"/>
      <c r="K188" s="92"/>
      <c r="L188" s="92"/>
      <c r="M188" s="92"/>
    </row>
    <row r="189" spans="1:13" s="86" customFormat="1" x14ac:dyDescent="0.3">
      <c r="A189" s="97"/>
      <c r="B189" s="98"/>
      <c r="C189" s="99" t="str">
        <f>IFERROR(VLOOKUP(Tabela18[[#This Row],[Produto]],produtos,3,0),"")</f>
        <v/>
      </c>
      <c r="D189" s="100" t="str">
        <f>IFERROR(Tabela18[[#This Row],[preço unitário]]*Tabela18[[#This Row],[Qtd]],"")</f>
        <v/>
      </c>
      <c r="E189" s="88"/>
      <c r="F189" s="97"/>
      <c r="G189" s="97"/>
      <c r="H189" s="156" t="str">
        <f>IFERROR(VLOOKUP(Tabela31[[#This Row],[Produto]],produtos,5,0),"")</f>
        <v/>
      </c>
      <c r="I189" s="157" t="str">
        <f>IFERROR(Tabela31[[#This Row],[preço unitário]]*Tabela31[[#This Row],[Qtd]],"")</f>
        <v/>
      </c>
      <c r="J189" s="88"/>
      <c r="K189" s="92"/>
      <c r="L189" s="92"/>
      <c r="M189" s="92"/>
    </row>
    <row r="190" spans="1:13" s="86" customFormat="1" x14ac:dyDescent="0.3">
      <c r="A190" s="97"/>
      <c r="B190" s="98"/>
      <c r="C190" s="99" t="str">
        <f>IFERROR(VLOOKUP(Tabela18[[#This Row],[Produto]],produtos,3,0),"")</f>
        <v/>
      </c>
      <c r="D190" s="100" t="str">
        <f>IFERROR(Tabela18[[#This Row],[preço unitário]]*Tabela18[[#This Row],[Qtd]],"")</f>
        <v/>
      </c>
      <c r="E190" s="88"/>
      <c r="F190" s="97"/>
      <c r="G190" s="97"/>
      <c r="H190" s="156" t="str">
        <f>IFERROR(VLOOKUP(Tabela31[[#This Row],[Produto]],produtos,5,0),"")</f>
        <v/>
      </c>
      <c r="I190" s="157" t="str">
        <f>IFERROR(Tabela31[[#This Row],[preço unitário]]*Tabela31[[#This Row],[Qtd]],"")</f>
        <v/>
      </c>
      <c r="J190" s="88"/>
      <c r="K190" s="92"/>
      <c r="L190" s="92"/>
      <c r="M190" s="92"/>
    </row>
    <row r="191" spans="1:13" s="86" customFormat="1" x14ac:dyDescent="0.3">
      <c r="A191" s="97"/>
      <c r="B191" s="98"/>
      <c r="C191" s="99" t="str">
        <f>IFERROR(VLOOKUP(Tabela18[[#This Row],[Produto]],produtos,3,0),"")</f>
        <v/>
      </c>
      <c r="D191" s="100" t="str">
        <f>IFERROR(Tabela18[[#This Row],[preço unitário]]*Tabela18[[#This Row],[Qtd]],"")</f>
        <v/>
      </c>
      <c r="E191" s="88"/>
      <c r="F191" s="97"/>
      <c r="G191" s="97"/>
      <c r="H191" s="156" t="str">
        <f>IFERROR(VLOOKUP(Tabela31[[#This Row],[Produto]],produtos,5,0),"")</f>
        <v/>
      </c>
      <c r="I191" s="157" t="str">
        <f>IFERROR(Tabela31[[#This Row],[preço unitário]]*Tabela31[[#This Row],[Qtd]],"")</f>
        <v/>
      </c>
      <c r="J191" s="88"/>
      <c r="K191" s="92"/>
      <c r="L191" s="92"/>
      <c r="M191" s="92"/>
    </row>
    <row r="192" spans="1:13" s="86" customFormat="1" x14ac:dyDescent="0.3">
      <c r="A192" s="97"/>
      <c r="B192" s="98"/>
      <c r="C192" s="99" t="str">
        <f>IFERROR(VLOOKUP(Tabela18[[#This Row],[Produto]],produtos,3,0),"")</f>
        <v/>
      </c>
      <c r="D192" s="100" t="str">
        <f>IFERROR(Tabela18[[#This Row],[preço unitário]]*Tabela18[[#This Row],[Qtd]],"")</f>
        <v/>
      </c>
      <c r="E192" s="88"/>
      <c r="F192" s="97"/>
      <c r="G192" s="97"/>
      <c r="H192" s="156" t="str">
        <f>IFERROR(VLOOKUP(Tabela31[[#This Row],[Produto]],produtos,5,0),"")</f>
        <v/>
      </c>
      <c r="I192" s="157" t="str">
        <f>IFERROR(Tabela31[[#This Row],[preço unitário]]*Tabela31[[#This Row],[Qtd]],"")</f>
        <v/>
      </c>
      <c r="J192" s="88"/>
      <c r="K192" s="92"/>
      <c r="L192" s="92"/>
      <c r="M192" s="92"/>
    </row>
    <row r="193" spans="1:13" s="86" customFormat="1" x14ac:dyDescent="0.3">
      <c r="A193" s="97"/>
      <c r="B193" s="98"/>
      <c r="C193" s="99" t="str">
        <f>IFERROR(VLOOKUP(Tabela18[[#This Row],[Produto]],produtos,3,0),"")</f>
        <v/>
      </c>
      <c r="D193" s="100" t="str">
        <f>IFERROR(Tabela18[[#This Row],[preço unitário]]*Tabela18[[#This Row],[Qtd]],"")</f>
        <v/>
      </c>
      <c r="E193" s="88"/>
      <c r="F193" s="97"/>
      <c r="G193" s="97"/>
      <c r="H193" s="156" t="str">
        <f>IFERROR(VLOOKUP(Tabela31[[#This Row],[Produto]],produtos,5,0),"")</f>
        <v/>
      </c>
      <c r="I193" s="157" t="str">
        <f>IFERROR(Tabela31[[#This Row],[preço unitário]]*Tabela31[[#This Row],[Qtd]],"")</f>
        <v/>
      </c>
      <c r="J193" s="88"/>
      <c r="K193" s="92"/>
      <c r="L193" s="92"/>
      <c r="M193" s="92"/>
    </row>
    <row r="194" spans="1:13" s="86" customFormat="1" x14ac:dyDescent="0.3">
      <c r="A194" s="97"/>
      <c r="B194" s="98"/>
      <c r="C194" s="99" t="str">
        <f>IFERROR(VLOOKUP(Tabela18[[#This Row],[Produto]],produtos,3,0),"")</f>
        <v/>
      </c>
      <c r="D194" s="100" t="str">
        <f>IFERROR(Tabela18[[#This Row],[preço unitário]]*Tabela18[[#This Row],[Qtd]],"")</f>
        <v/>
      </c>
      <c r="E194" s="88"/>
      <c r="F194" s="97"/>
      <c r="G194" s="97"/>
      <c r="H194" s="156" t="str">
        <f>IFERROR(VLOOKUP(Tabela31[[#This Row],[Produto]],produtos,5,0),"")</f>
        <v/>
      </c>
      <c r="I194" s="157" t="str">
        <f>IFERROR(Tabela31[[#This Row],[preço unitário]]*Tabela31[[#This Row],[Qtd]],"")</f>
        <v/>
      </c>
      <c r="J194" s="88"/>
      <c r="K194" s="92"/>
      <c r="L194" s="92"/>
      <c r="M194" s="92"/>
    </row>
    <row r="195" spans="1:13" s="86" customFormat="1" x14ac:dyDescent="0.3">
      <c r="A195" s="97"/>
      <c r="B195" s="98"/>
      <c r="C195" s="99" t="str">
        <f>IFERROR(VLOOKUP(Tabela18[[#This Row],[Produto]],produtos,3,0),"")</f>
        <v/>
      </c>
      <c r="D195" s="100" t="str">
        <f>IFERROR(Tabela18[[#This Row],[preço unitário]]*Tabela18[[#This Row],[Qtd]],"")</f>
        <v/>
      </c>
      <c r="E195" s="88"/>
      <c r="F195" s="97"/>
      <c r="G195" s="97"/>
      <c r="H195" s="156" t="str">
        <f>IFERROR(VLOOKUP(Tabela31[[#This Row],[Produto]],produtos,5,0),"")</f>
        <v/>
      </c>
      <c r="I195" s="157" t="str">
        <f>IFERROR(Tabela31[[#This Row],[preço unitário]]*Tabela31[[#This Row],[Qtd]],"")</f>
        <v/>
      </c>
      <c r="J195" s="88"/>
      <c r="K195" s="92"/>
      <c r="L195" s="92"/>
      <c r="M195" s="92"/>
    </row>
    <row r="196" spans="1:13" s="86" customFormat="1" x14ac:dyDescent="0.3">
      <c r="A196" s="97"/>
      <c r="B196" s="98"/>
      <c r="C196" s="99" t="str">
        <f>IFERROR(VLOOKUP(Tabela18[[#This Row],[Produto]],produtos,3,0),"")</f>
        <v/>
      </c>
      <c r="D196" s="100" t="str">
        <f>IFERROR(Tabela18[[#This Row],[preço unitário]]*Tabela18[[#This Row],[Qtd]],"")</f>
        <v/>
      </c>
      <c r="E196" s="88"/>
      <c r="F196" s="97"/>
      <c r="G196" s="97"/>
      <c r="H196" s="156" t="str">
        <f>IFERROR(VLOOKUP(Tabela31[[#This Row],[Produto]],produtos,5,0),"")</f>
        <v/>
      </c>
      <c r="I196" s="157" t="str">
        <f>IFERROR(Tabela31[[#This Row],[preço unitário]]*Tabela31[[#This Row],[Qtd]],"")</f>
        <v/>
      </c>
      <c r="J196" s="88"/>
      <c r="K196" s="92"/>
      <c r="L196" s="92"/>
      <c r="M196" s="92"/>
    </row>
    <row r="197" spans="1:13" s="86" customFormat="1" x14ac:dyDescent="0.3">
      <c r="A197" s="97"/>
      <c r="B197" s="98"/>
      <c r="C197" s="99" t="str">
        <f>IFERROR(VLOOKUP(Tabela18[[#This Row],[Produto]],produtos,3,0),"")</f>
        <v/>
      </c>
      <c r="D197" s="100" t="str">
        <f>IFERROR(Tabela18[[#This Row],[preço unitário]]*Tabela18[[#This Row],[Qtd]],"")</f>
        <v/>
      </c>
      <c r="E197" s="88"/>
      <c r="F197" s="97"/>
      <c r="G197" s="97"/>
      <c r="H197" s="156" t="str">
        <f>IFERROR(VLOOKUP(Tabela31[[#This Row],[Produto]],produtos,5,0),"")</f>
        <v/>
      </c>
      <c r="I197" s="157" t="str">
        <f>IFERROR(Tabela31[[#This Row],[preço unitário]]*Tabela31[[#This Row],[Qtd]],"")</f>
        <v/>
      </c>
      <c r="J197" s="88"/>
      <c r="K197" s="92"/>
      <c r="L197" s="92"/>
      <c r="M197" s="92"/>
    </row>
    <row r="198" spans="1:13" s="86" customFormat="1" x14ac:dyDescent="0.3">
      <c r="A198" s="97"/>
      <c r="B198" s="98"/>
      <c r="C198" s="99" t="str">
        <f>IFERROR(VLOOKUP(Tabela18[[#This Row],[Produto]],produtos,3,0),"")</f>
        <v/>
      </c>
      <c r="D198" s="100" t="str">
        <f>IFERROR(Tabela18[[#This Row],[preço unitário]]*Tabela18[[#This Row],[Qtd]],"")</f>
        <v/>
      </c>
      <c r="E198" s="88"/>
      <c r="F198" s="97"/>
      <c r="G198" s="97"/>
      <c r="H198" s="156" t="str">
        <f>IFERROR(VLOOKUP(Tabela31[[#This Row],[Produto]],produtos,5,0),"")</f>
        <v/>
      </c>
      <c r="I198" s="157" t="str">
        <f>IFERROR(Tabela31[[#This Row],[preço unitário]]*Tabela31[[#This Row],[Qtd]],"")</f>
        <v/>
      </c>
      <c r="J198" s="88"/>
      <c r="K198" s="92"/>
      <c r="L198" s="92"/>
      <c r="M198" s="92"/>
    </row>
    <row r="199" spans="1:13" s="86" customFormat="1" x14ac:dyDescent="0.3">
      <c r="A199" s="97"/>
      <c r="B199" s="98"/>
      <c r="C199" s="99" t="str">
        <f>IFERROR(VLOOKUP(Tabela18[[#This Row],[Produto]],produtos,3,0),"")</f>
        <v/>
      </c>
      <c r="D199" s="100" t="str">
        <f>IFERROR(Tabela18[[#This Row],[preço unitário]]*Tabela18[[#This Row],[Qtd]],"")</f>
        <v/>
      </c>
      <c r="E199" s="88"/>
      <c r="F199" s="97"/>
      <c r="G199" s="97"/>
      <c r="H199" s="156" t="str">
        <f>IFERROR(VLOOKUP(Tabela31[[#This Row],[Produto]],produtos,5,0),"")</f>
        <v/>
      </c>
      <c r="I199" s="157" t="str">
        <f>IFERROR(Tabela31[[#This Row],[preço unitário]]*Tabela31[[#This Row],[Qtd]],"")</f>
        <v/>
      </c>
      <c r="J199" s="88"/>
      <c r="K199" s="92"/>
      <c r="L199" s="92"/>
      <c r="M199" s="92"/>
    </row>
    <row r="200" spans="1:13" s="86" customFormat="1" x14ac:dyDescent="0.3">
      <c r="A200" s="97"/>
      <c r="B200" s="98"/>
      <c r="C200" s="99" t="str">
        <f>IFERROR(VLOOKUP(Tabela18[[#This Row],[Produto]],produtos,3,0),"")</f>
        <v/>
      </c>
      <c r="D200" s="100" t="str">
        <f>IFERROR(Tabela18[[#This Row],[preço unitário]]*Tabela18[[#This Row],[Qtd]],"")</f>
        <v/>
      </c>
      <c r="E200" s="88"/>
      <c r="F200" s="97"/>
      <c r="G200" s="97"/>
      <c r="H200" s="156" t="str">
        <f>IFERROR(VLOOKUP(Tabela31[[#This Row],[Produto]],produtos,5,0),"")</f>
        <v/>
      </c>
      <c r="I200" s="157" t="str">
        <f>IFERROR(Tabela31[[#This Row],[preço unitário]]*Tabela31[[#This Row],[Qtd]],"")</f>
        <v/>
      </c>
      <c r="J200" s="88"/>
      <c r="K200" s="92"/>
      <c r="L200" s="92"/>
      <c r="M200" s="92"/>
    </row>
    <row r="201" spans="1:13" s="86" customFormat="1" x14ac:dyDescent="0.3">
      <c r="A201" s="97"/>
      <c r="B201" s="98"/>
      <c r="C201" s="99" t="str">
        <f>IFERROR(VLOOKUP(Tabela18[[#This Row],[Produto]],produtos,3,0),"")</f>
        <v/>
      </c>
      <c r="D201" s="100" t="str">
        <f>IFERROR(Tabela18[[#This Row],[preço unitário]]*Tabela18[[#This Row],[Qtd]],"")</f>
        <v/>
      </c>
      <c r="E201" s="88"/>
      <c r="F201" s="97"/>
      <c r="G201" s="97"/>
      <c r="H201" s="156" t="str">
        <f>IFERROR(VLOOKUP(Tabela31[[#This Row],[Produto]],produtos,5,0),"")</f>
        <v/>
      </c>
      <c r="I201" s="157" t="str">
        <f>IFERROR(Tabela31[[#This Row],[preço unitário]]*Tabela31[[#This Row],[Qtd]],"")</f>
        <v/>
      </c>
      <c r="J201" s="88"/>
      <c r="K201" s="92"/>
      <c r="L201" s="92"/>
      <c r="M201" s="92"/>
    </row>
    <row r="202" spans="1:13" s="86" customFormat="1" x14ac:dyDescent="0.3">
      <c r="A202" s="97"/>
      <c r="B202" s="98"/>
      <c r="C202" s="99" t="str">
        <f>IFERROR(VLOOKUP(Tabela18[[#This Row],[Produto]],produtos,3,0),"")</f>
        <v/>
      </c>
      <c r="D202" s="100" t="str">
        <f>IFERROR(Tabela18[[#This Row],[preço unitário]]*Tabela18[[#This Row],[Qtd]],"")</f>
        <v/>
      </c>
      <c r="E202" s="88"/>
      <c r="F202" s="97"/>
      <c r="G202" s="97"/>
      <c r="H202" s="156" t="str">
        <f>IFERROR(VLOOKUP(Tabela31[[#This Row],[Produto]],produtos,5,0),"")</f>
        <v/>
      </c>
      <c r="I202" s="157" t="str">
        <f>IFERROR(Tabela31[[#This Row],[preço unitário]]*Tabela31[[#This Row],[Qtd]],"")</f>
        <v/>
      </c>
      <c r="J202" s="88"/>
      <c r="K202" s="92"/>
      <c r="L202" s="92"/>
      <c r="M202" s="92"/>
    </row>
    <row r="203" spans="1:13" s="86" customFormat="1" x14ac:dyDescent="0.3">
      <c r="A203" s="97"/>
      <c r="B203" s="98"/>
      <c r="C203" s="99" t="str">
        <f>IFERROR(VLOOKUP(Tabela18[[#This Row],[Produto]],produtos,3,0),"")</f>
        <v/>
      </c>
      <c r="D203" s="100" t="str">
        <f>IFERROR(Tabela18[[#This Row],[preço unitário]]*Tabela18[[#This Row],[Qtd]],"")</f>
        <v/>
      </c>
      <c r="E203" s="88"/>
      <c r="F203" s="97"/>
      <c r="G203" s="97"/>
      <c r="H203" s="156" t="str">
        <f>IFERROR(VLOOKUP(Tabela31[[#This Row],[Produto]],produtos,5,0),"")</f>
        <v/>
      </c>
      <c r="I203" s="157" t="str">
        <f>IFERROR(Tabela31[[#This Row],[preço unitário]]*Tabela31[[#This Row],[Qtd]],"")</f>
        <v/>
      </c>
      <c r="J203" s="88"/>
      <c r="K203" s="92"/>
      <c r="L203" s="92"/>
      <c r="M203" s="92"/>
    </row>
    <row r="204" spans="1:13" s="86" customFormat="1" x14ac:dyDescent="0.3">
      <c r="A204" s="97"/>
      <c r="B204" s="98"/>
      <c r="C204" s="99" t="str">
        <f>IFERROR(VLOOKUP(Tabela18[[#This Row],[Produto]],produtos,3,0),"")</f>
        <v/>
      </c>
      <c r="D204" s="100" t="str">
        <f>IFERROR(Tabela18[[#This Row],[preço unitário]]*Tabela18[[#This Row],[Qtd]],"")</f>
        <v/>
      </c>
      <c r="E204" s="88"/>
      <c r="F204" s="97"/>
      <c r="G204" s="97"/>
      <c r="H204" s="156" t="str">
        <f>IFERROR(VLOOKUP(Tabela31[[#This Row],[Produto]],produtos,5,0),"")</f>
        <v/>
      </c>
      <c r="I204" s="157" t="str">
        <f>IFERROR(Tabela31[[#This Row],[preço unitário]]*Tabela31[[#This Row],[Qtd]],"")</f>
        <v/>
      </c>
      <c r="J204" s="88"/>
      <c r="K204" s="92"/>
      <c r="L204" s="92"/>
      <c r="M204" s="92"/>
    </row>
    <row r="205" spans="1:13" s="86" customFormat="1" x14ac:dyDescent="0.3">
      <c r="A205" s="97"/>
      <c r="B205" s="98"/>
      <c r="C205" s="99" t="str">
        <f>IFERROR(VLOOKUP(Tabela18[[#This Row],[Produto]],produtos,3,0),"")</f>
        <v/>
      </c>
      <c r="D205" s="100" t="str">
        <f>IFERROR(Tabela18[[#This Row],[preço unitário]]*Tabela18[[#This Row],[Qtd]],"")</f>
        <v/>
      </c>
      <c r="E205" s="88"/>
      <c r="F205" s="97"/>
      <c r="G205" s="97"/>
      <c r="H205" s="156" t="str">
        <f>IFERROR(VLOOKUP(Tabela31[[#This Row],[Produto]],produtos,5,0),"")</f>
        <v/>
      </c>
      <c r="I205" s="157" t="str">
        <f>IFERROR(Tabela31[[#This Row],[preço unitário]]*Tabela31[[#This Row],[Qtd]],"")</f>
        <v/>
      </c>
      <c r="J205" s="88"/>
      <c r="K205" s="92"/>
      <c r="L205" s="92"/>
      <c r="M205" s="92"/>
    </row>
    <row r="206" spans="1:13" s="86" customFormat="1" x14ac:dyDescent="0.3">
      <c r="A206" s="97"/>
      <c r="B206" s="98"/>
      <c r="C206" s="99" t="str">
        <f>IFERROR(VLOOKUP(Tabela18[[#This Row],[Produto]],produtos,3,0),"")</f>
        <v/>
      </c>
      <c r="D206" s="100" t="str">
        <f>IFERROR(Tabela18[[#This Row],[preço unitário]]*Tabela18[[#This Row],[Qtd]],"")</f>
        <v/>
      </c>
      <c r="E206" s="88"/>
      <c r="F206" s="97"/>
      <c r="G206" s="97"/>
      <c r="H206" s="156" t="str">
        <f>IFERROR(VLOOKUP(Tabela31[[#This Row],[Produto]],produtos,5,0),"")</f>
        <v/>
      </c>
      <c r="I206" s="157" t="str">
        <f>IFERROR(Tabela31[[#This Row],[preço unitário]]*Tabela31[[#This Row],[Qtd]],"")</f>
        <v/>
      </c>
      <c r="J206" s="88"/>
      <c r="K206" s="92"/>
      <c r="L206" s="92"/>
      <c r="M206" s="92"/>
    </row>
    <row r="207" spans="1:13" s="86" customFormat="1" x14ac:dyDescent="0.3">
      <c r="A207" s="97"/>
      <c r="B207" s="98"/>
      <c r="C207" s="99" t="str">
        <f>IFERROR(VLOOKUP(Tabela18[[#This Row],[Produto]],produtos,3,0),"")</f>
        <v/>
      </c>
      <c r="D207" s="100" t="str">
        <f>IFERROR(Tabela18[[#This Row],[preço unitário]]*Tabela18[[#This Row],[Qtd]],"")</f>
        <v/>
      </c>
      <c r="E207" s="88"/>
      <c r="F207" s="97"/>
      <c r="G207" s="97"/>
      <c r="H207" s="156" t="str">
        <f>IFERROR(VLOOKUP(Tabela31[[#This Row],[Produto]],produtos,5,0),"")</f>
        <v/>
      </c>
      <c r="I207" s="157" t="str">
        <f>IFERROR(Tabela31[[#This Row],[preço unitário]]*Tabela31[[#This Row],[Qtd]],"")</f>
        <v/>
      </c>
      <c r="J207" s="88"/>
      <c r="K207" s="92"/>
      <c r="L207" s="92"/>
      <c r="M207" s="92"/>
    </row>
    <row r="208" spans="1:13" s="86" customFormat="1" x14ac:dyDescent="0.3">
      <c r="A208" s="97"/>
      <c r="B208" s="98"/>
      <c r="C208" s="99" t="str">
        <f>IFERROR(VLOOKUP(Tabela18[[#This Row],[Produto]],produtos,3,0),"")</f>
        <v/>
      </c>
      <c r="D208" s="100" t="str">
        <f>IFERROR(Tabela18[[#This Row],[preço unitário]]*Tabela18[[#This Row],[Qtd]],"")</f>
        <v/>
      </c>
      <c r="E208" s="88"/>
      <c r="F208" s="97"/>
      <c r="G208" s="97"/>
      <c r="H208" s="156" t="str">
        <f>IFERROR(VLOOKUP(Tabela31[[#This Row],[Produto]],produtos,5,0),"")</f>
        <v/>
      </c>
      <c r="I208" s="157" t="str">
        <f>IFERROR(Tabela31[[#This Row],[preço unitário]]*Tabela31[[#This Row],[Qtd]],"")</f>
        <v/>
      </c>
      <c r="J208" s="88"/>
      <c r="K208" s="92"/>
      <c r="L208" s="92"/>
      <c r="M208" s="92"/>
    </row>
    <row r="209" spans="1:13" s="86" customFormat="1" x14ac:dyDescent="0.3">
      <c r="A209" s="97"/>
      <c r="B209" s="98"/>
      <c r="C209" s="99" t="str">
        <f>IFERROR(VLOOKUP(Tabela18[[#This Row],[Produto]],produtos,3,0),"")</f>
        <v/>
      </c>
      <c r="D209" s="100" t="str">
        <f>IFERROR(Tabela18[[#This Row],[preço unitário]]*Tabela18[[#This Row],[Qtd]],"")</f>
        <v/>
      </c>
      <c r="E209" s="88"/>
      <c r="F209" s="97"/>
      <c r="G209" s="97"/>
      <c r="H209" s="156" t="str">
        <f>IFERROR(VLOOKUP(Tabela31[[#This Row],[Produto]],produtos,5,0),"")</f>
        <v/>
      </c>
      <c r="I209" s="157" t="str">
        <f>IFERROR(Tabela31[[#This Row],[preço unitário]]*Tabela31[[#This Row],[Qtd]],"")</f>
        <v/>
      </c>
      <c r="J209" s="88"/>
      <c r="K209" s="92"/>
      <c r="L209" s="92"/>
      <c r="M209" s="92"/>
    </row>
    <row r="210" spans="1:13" s="86" customFormat="1" x14ac:dyDescent="0.3">
      <c r="A210" s="97"/>
      <c r="B210" s="98"/>
      <c r="C210" s="99" t="str">
        <f>IFERROR(VLOOKUP(Tabela18[[#This Row],[Produto]],produtos,3,0),"")</f>
        <v/>
      </c>
      <c r="D210" s="100" t="str">
        <f>IFERROR(Tabela18[[#This Row],[preço unitário]]*Tabela18[[#This Row],[Qtd]],"")</f>
        <v/>
      </c>
      <c r="E210" s="88"/>
      <c r="F210" s="97"/>
      <c r="G210" s="97"/>
      <c r="H210" s="156" t="str">
        <f>IFERROR(VLOOKUP(Tabela31[[#This Row],[Produto]],produtos,5,0),"")</f>
        <v/>
      </c>
      <c r="I210" s="157" t="str">
        <f>IFERROR(Tabela31[[#This Row],[preço unitário]]*Tabela31[[#This Row],[Qtd]],"")</f>
        <v/>
      </c>
      <c r="J210" s="88"/>
      <c r="K210" s="92"/>
      <c r="L210" s="92"/>
      <c r="M210" s="92"/>
    </row>
    <row r="211" spans="1:13" s="86" customFormat="1" x14ac:dyDescent="0.3">
      <c r="A211" s="97"/>
      <c r="B211" s="98"/>
      <c r="C211" s="99" t="str">
        <f>IFERROR(VLOOKUP(Tabela18[[#This Row],[Produto]],produtos,3,0),"")</f>
        <v/>
      </c>
      <c r="D211" s="100" t="str">
        <f>IFERROR(Tabela18[[#This Row],[preço unitário]]*Tabela18[[#This Row],[Qtd]],"")</f>
        <v/>
      </c>
      <c r="E211" s="88"/>
      <c r="F211" s="97"/>
      <c r="G211" s="97"/>
      <c r="H211" s="156" t="str">
        <f>IFERROR(VLOOKUP(Tabela31[[#This Row],[Produto]],produtos,5,0),"")</f>
        <v/>
      </c>
      <c r="I211" s="157" t="str">
        <f>IFERROR(Tabela31[[#This Row],[preço unitário]]*Tabela31[[#This Row],[Qtd]],"")</f>
        <v/>
      </c>
      <c r="J211" s="88"/>
      <c r="K211" s="92"/>
      <c r="L211" s="92"/>
      <c r="M211" s="92"/>
    </row>
    <row r="212" spans="1:13" s="86" customFormat="1" x14ac:dyDescent="0.3">
      <c r="A212" s="97"/>
      <c r="B212" s="98"/>
      <c r="C212" s="99" t="str">
        <f>IFERROR(VLOOKUP(Tabela18[[#This Row],[Produto]],produtos,3,0),"")</f>
        <v/>
      </c>
      <c r="D212" s="100" t="str">
        <f>IFERROR(Tabela18[[#This Row],[preço unitário]]*Tabela18[[#This Row],[Qtd]],"")</f>
        <v/>
      </c>
      <c r="E212" s="88"/>
      <c r="F212" s="97"/>
      <c r="G212" s="97"/>
      <c r="H212" s="156" t="str">
        <f>IFERROR(VLOOKUP(Tabela31[[#This Row],[Produto]],produtos,5,0),"")</f>
        <v/>
      </c>
      <c r="I212" s="157" t="str">
        <f>IFERROR(Tabela31[[#This Row],[preço unitário]]*Tabela31[[#This Row],[Qtd]],"")</f>
        <v/>
      </c>
      <c r="J212" s="88"/>
      <c r="K212" s="92"/>
      <c r="L212" s="92"/>
      <c r="M212" s="92"/>
    </row>
    <row r="213" spans="1:13" s="86" customFormat="1" x14ac:dyDescent="0.3">
      <c r="A213" s="97"/>
      <c r="B213" s="98"/>
      <c r="C213" s="99" t="str">
        <f>IFERROR(VLOOKUP(Tabela18[[#This Row],[Produto]],produtos,3,0),"")</f>
        <v/>
      </c>
      <c r="D213" s="100" t="str">
        <f>IFERROR(Tabela18[[#This Row],[preço unitário]]*Tabela18[[#This Row],[Qtd]],"")</f>
        <v/>
      </c>
      <c r="E213" s="88"/>
      <c r="F213" s="97"/>
      <c r="G213" s="97"/>
      <c r="H213" s="156" t="str">
        <f>IFERROR(VLOOKUP(Tabela31[[#This Row],[Produto]],produtos,5,0),"")</f>
        <v/>
      </c>
      <c r="I213" s="157" t="str">
        <f>IFERROR(Tabela31[[#This Row],[preço unitário]]*Tabela31[[#This Row],[Qtd]],"")</f>
        <v/>
      </c>
      <c r="J213" s="88"/>
      <c r="K213" s="92"/>
      <c r="L213" s="92"/>
      <c r="M213" s="92"/>
    </row>
    <row r="214" spans="1:13" s="86" customFormat="1" x14ac:dyDescent="0.3">
      <c r="A214" s="97"/>
      <c r="B214" s="98"/>
      <c r="C214" s="99" t="str">
        <f>IFERROR(VLOOKUP(Tabela18[[#This Row],[Produto]],produtos,3,0),"")</f>
        <v/>
      </c>
      <c r="D214" s="100" t="str">
        <f>IFERROR(Tabela18[[#This Row],[preço unitário]]*Tabela18[[#This Row],[Qtd]],"")</f>
        <v/>
      </c>
      <c r="E214" s="88"/>
      <c r="F214" s="97"/>
      <c r="G214" s="97"/>
      <c r="H214" s="156" t="str">
        <f>IFERROR(VLOOKUP(Tabela31[[#This Row],[Produto]],produtos,5,0),"")</f>
        <v/>
      </c>
      <c r="I214" s="157" t="str">
        <f>IFERROR(Tabela31[[#This Row],[preço unitário]]*Tabela31[[#This Row],[Qtd]],"")</f>
        <v/>
      </c>
      <c r="J214" s="88"/>
      <c r="K214" s="92"/>
      <c r="L214" s="92"/>
      <c r="M214" s="92"/>
    </row>
    <row r="215" spans="1:13" s="86" customFormat="1" x14ac:dyDescent="0.3">
      <c r="A215" s="97"/>
      <c r="B215" s="98"/>
      <c r="C215" s="99" t="str">
        <f>IFERROR(VLOOKUP(Tabela18[[#This Row],[Produto]],produtos,3,0),"")</f>
        <v/>
      </c>
      <c r="D215" s="100" t="str">
        <f>IFERROR(Tabela18[[#This Row],[preço unitário]]*Tabela18[[#This Row],[Qtd]],"")</f>
        <v/>
      </c>
      <c r="E215" s="88"/>
      <c r="F215" s="97"/>
      <c r="G215" s="97"/>
      <c r="H215" s="156" t="str">
        <f>IFERROR(VLOOKUP(Tabela31[[#This Row],[Produto]],produtos,5,0),"")</f>
        <v/>
      </c>
      <c r="I215" s="157" t="str">
        <f>IFERROR(Tabela31[[#This Row],[preço unitário]]*Tabela31[[#This Row],[Qtd]],"")</f>
        <v/>
      </c>
      <c r="J215" s="88"/>
      <c r="K215" s="92"/>
      <c r="L215" s="92"/>
      <c r="M215" s="92"/>
    </row>
    <row r="216" spans="1:13" s="86" customFormat="1" x14ac:dyDescent="0.3">
      <c r="A216" s="97"/>
      <c r="B216" s="98"/>
      <c r="C216" s="99" t="str">
        <f>IFERROR(VLOOKUP(Tabela18[[#This Row],[Produto]],produtos,3,0),"")</f>
        <v/>
      </c>
      <c r="D216" s="100" t="str">
        <f>IFERROR(Tabela18[[#This Row],[preço unitário]]*Tabela18[[#This Row],[Qtd]],"")</f>
        <v/>
      </c>
      <c r="E216" s="88"/>
      <c r="F216" s="97"/>
      <c r="G216" s="97"/>
      <c r="H216" s="156" t="str">
        <f>IFERROR(VLOOKUP(Tabela31[[#This Row],[Produto]],produtos,5,0),"")</f>
        <v/>
      </c>
      <c r="I216" s="157" t="str">
        <f>IFERROR(Tabela31[[#This Row],[preço unitário]]*Tabela31[[#This Row],[Qtd]],"")</f>
        <v/>
      </c>
      <c r="J216" s="88"/>
      <c r="K216" s="92"/>
      <c r="L216" s="92"/>
      <c r="M216" s="92"/>
    </row>
    <row r="217" spans="1:13" s="86" customFormat="1" x14ac:dyDescent="0.3">
      <c r="A217" s="97"/>
      <c r="B217" s="98"/>
      <c r="C217" s="99" t="str">
        <f>IFERROR(VLOOKUP(Tabela18[[#This Row],[Produto]],produtos,3,0),"")</f>
        <v/>
      </c>
      <c r="D217" s="100" t="str">
        <f>IFERROR(Tabela18[[#This Row],[preço unitário]]*Tabela18[[#This Row],[Qtd]],"")</f>
        <v/>
      </c>
      <c r="E217" s="88"/>
      <c r="F217" s="97"/>
      <c r="G217" s="97"/>
      <c r="H217" s="156" t="str">
        <f>IFERROR(VLOOKUP(Tabela31[[#This Row],[Produto]],produtos,5,0),"")</f>
        <v/>
      </c>
      <c r="I217" s="157" t="str">
        <f>IFERROR(Tabela31[[#This Row],[preço unitário]]*Tabela31[[#This Row],[Qtd]],"")</f>
        <v/>
      </c>
      <c r="J217" s="88"/>
      <c r="K217" s="92"/>
      <c r="L217" s="92"/>
      <c r="M217" s="92"/>
    </row>
    <row r="218" spans="1:13" s="86" customFormat="1" x14ac:dyDescent="0.3">
      <c r="A218" s="97"/>
      <c r="B218" s="98"/>
      <c r="C218" s="99" t="str">
        <f>IFERROR(VLOOKUP(Tabela18[[#This Row],[Produto]],produtos,3,0),"")</f>
        <v/>
      </c>
      <c r="D218" s="100" t="str">
        <f>IFERROR(Tabela18[[#This Row],[preço unitário]]*Tabela18[[#This Row],[Qtd]],"")</f>
        <v/>
      </c>
      <c r="E218" s="88"/>
      <c r="F218" s="97"/>
      <c r="G218" s="97"/>
      <c r="H218" s="156" t="str">
        <f>IFERROR(VLOOKUP(Tabela31[[#This Row],[Produto]],produtos,5,0),"")</f>
        <v/>
      </c>
      <c r="I218" s="157" t="str">
        <f>IFERROR(Tabela31[[#This Row],[preço unitário]]*Tabela31[[#This Row],[Qtd]],"")</f>
        <v/>
      </c>
      <c r="J218" s="88"/>
      <c r="K218" s="92"/>
      <c r="L218" s="92"/>
      <c r="M218" s="92"/>
    </row>
    <row r="219" spans="1:13" s="86" customFormat="1" x14ac:dyDescent="0.3">
      <c r="A219" s="97"/>
      <c r="B219" s="98"/>
      <c r="C219" s="99" t="str">
        <f>IFERROR(VLOOKUP(Tabela18[[#This Row],[Produto]],produtos,3,0),"")</f>
        <v/>
      </c>
      <c r="D219" s="100" t="str">
        <f>IFERROR(Tabela18[[#This Row],[preço unitário]]*Tabela18[[#This Row],[Qtd]],"")</f>
        <v/>
      </c>
      <c r="E219" s="88"/>
      <c r="F219" s="97"/>
      <c r="G219" s="97"/>
      <c r="H219" s="156" t="str">
        <f>IFERROR(VLOOKUP(Tabela31[[#This Row],[Produto]],produtos,5,0),"")</f>
        <v/>
      </c>
      <c r="I219" s="157" t="str">
        <f>IFERROR(Tabela31[[#This Row],[preço unitário]]*Tabela31[[#This Row],[Qtd]],"")</f>
        <v/>
      </c>
      <c r="J219" s="88"/>
      <c r="K219" s="92"/>
      <c r="L219" s="92"/>
      <c r="M219" s="92"/>
    </row>
    <row r="220" spans="1:13" s="86" customFormat="1" x14ac:dyDescent="0.3">
      <c r="A220" s="97"/>
      <c r="B220" s="98"/>
      <c r="C220" s="99" t="str">
        <f>IFERROR(VLOOKUP(Tabela18[[#This Row],[Produto]],produtos,3,0),"")</f>
        <v/>
      </c>
      <c r="D220" s="100" t="str">
        <f>IFERROR(Tabela18[[#This Row],[preço unitário]]*Tabela18[[#This Row],[Qtd]],"")</f>
        <v/>
      </c>
      <c r="E220" s="88"/>
      <c r="F220" s="97"/>
      <c r="G220" s="97"/>
      <c r="H220" s="156" t="str">
        <f>IFERROR(VLOOKUP(Tabela31[[#This Row],[Produto]],produtos,5,0),"")</f>
        <v/>
      </c>
      <c r="I220" s="157" t="str">
        <f>IFERROR(Tabela31[[#This Row],[preço unitário]]*Tabela31[[#This Row],[Qtd]],"")</f>
        <v/>
      </c>
      <c r="J220" s="88"/>
      <c r="K220" s="92"/>
      <c r="L220" s="92"/>
      <c r="M220" s="92"/>
    </row>
    <row r="221" spans="1:13" s="86" customFormat="1" x14ac:dyDescent="0.3">
      <c r="A221" s="97"/>
      <c r="B221" s="98"/>
      <c r="C221" s="99" t="str">
        <f>IFERROR(VLOOKUP(Tabela18[[#This Row],[Produto]],produtos,3,0),"")</f>
        <v/>
      </c>
      <c r="D221" s="100" t="str">
        <f>IFERROR(Tabela18[[#This Row],[preço unitário]]*Tabela18[[#This Row],[Qtd]],"")</f>
        <v/>
      </c>
      <c r="E221" s="88"/>
      <c r="F221" s="97"/>
      <c r="G221" s="97"/>
      <c r="H221" s="156" t="str">
        <f>IFERROR(VLOOKUP(Tabela31[[#This Row],[Produto]],produtos,5,0),"")</f>
        <v/>
      </c>
      <c r="I221" s="157" t="str">
        <f>IFERROR(Tabela31[[#This Row],[preço unitário]]*Tabela31[[#This Row],[Qtd]],"")</f>
        <v/>
      </c>
      <c r="J221" s="88"/>
      <c r="K221" s="92"/>
      <c r="L221" s="92"/>
      <c r="M221" s="92"/>
    </row>
    <row r="222" spans="1:13" s="86" customFormat="1" x14ac:dyDescent="0.3">
      <c r="A222" s="97"/>
      <c r="B222" s="98"/>
      <c r="C222" s="99" t="str">
        <f>IFERROR(VLOOKUP(Tabela18[[#This Row],[Produto]],produtos,3,0),"")</f>
        <v/>
      </c>
      <c r="D222" s="100" t="str">
        <f>IFERROR(Tabela18[[#This Row],[preço unitário]]*Tabela18[[#This Row],[Qtd]],"")</f>
        <v/>
      </c>
      <c r="E222" s="88"/>
      <c r="F222" s="97"/>
      <c r="G222" s="97"/>
      <c r="H222" s="156" t="str">
        <f>IFERROR(VLOOKUP(Tabela31[[#This Row],[Produto]],produtos,5,0),"")</f>
        <v/>
      </c>
      <c r="I222" s="157" t="str">
        <f>IFERROR(Tabela31[[#This Row],[preço unitário]]*Tabela31[[#This Row],[Qtd]],"")</f>
        <v/>
      </c>
      <c r="J222" s="88"/>
      <c r="K222" s="92"/>
      <c r="L222" s="92"/>
      <c r="M222" s="92"/>
    </row>
    <row r="223" spans="1:13" s="86" customFormat="1" x14ac:dyDescent="0.3">
      <c r="A223" s="97"/>
      <c r="B223" s="98"/>
      <c r="C223" s="99" t="str">
        <f>IFERROR(VLOOKUP(Tabela18[[#This Row],[Produto]],produtos,3,0),"")</f>
        <v/>
      </c>
      <c r="D223" s="100" t="str">
        <f>IFERROR(Tabela18[[#This Row],[preço unitário]]*Tabela18[[#This Row],[Qtd]],"")</f>
        <v/>
      </c>
      <c r="E223" s="88"/>
      <c r="F223" s="97"/>
      <c r="G223" s="97"/>
      <c r="H223" s="156" t="str">
        <f>IFERROR(VLOOKUP(Tabela31[[#This Row],[Produto]],produtos,5,0),"")</f>
        <v/>
      </c>
      <c r="I223" s="157" t="str">
        <f>IFERROR(Tabela31[[#This Row],[preço unitário]]*Tabela31[[#This Row],[Qtd]],"")</f>
        <v/>
      </c>
      <c r="J223" s="88"/>
      <c r="K223" s="92"/>
      <c r="L223" s="92"/>
      <c r="M223" s="92"/>
    </row>
    <row r="224" spans="1:13" s="86" customFormat="1" x14ac:dyDescent="0.3">
      <c r="A224" s="97"/>
      <c r="B224" s="98"/>
      <c r="C224" s="99" t="str">
        <f>IFERROR(VLOOKUP(Tabela18[[#This Row],[Produto]],produtos,3,0),"")</f>
        <v/>
      </c>
      <c r="D224" s="100" t="str">
        <f>IFERROR(Tabela18[[#This Row],[preço unitário]]*Tabela18[[#This Row],[Qtd]],"")</f>
        <v/>
      </c>
      <c r="E224" s="88"/>
      <c r="F224" s="97"/>
      <c r="G224" s="97"/>
      <c r="H224" s="156" t="str">
        <f>IFERROR(VLOOKUP(Tabela31[[#This Row],[Produto]],produtos,5,0),"")</f>
        <v/>
      </c>
      <c r="I224" s="157" t="str">
        <f>IFERROR(Tabela31[[#This Row],[preço unitário]]*Tabela31[[#This Row],[Qtd]],"")</f>
        <v/>
      </c>
      <c r="J224" s="88"/>
      <c r="K224" s="92"/>
      <c r="L224" s="92"/>
      <c r="M224" s="92"/>
    </row>
    <row r="225" spans="1:13" s="86" customFormat="1" x14ac:dyDescent="0.3">
      <c r="A225" s="97"/>
      <c r="B225" s="98"/>
      <c r="C225" s="99" t="str">
        <f>IFERROR(VLOOKUP(Tabela18[[#This Row],[Produto]],produtos,3,0),"")</f>
        <v/>
      </c>
      <c r="D225" s="100" t="str">
        <f>IFERROR(Tabela18[[#This Row],[preço unitário]]*Tabela18[[#This Row],[Qtd]],"")</f>
        <v/>
      </c>
      <c r="E225" s="88"/>
      <c r="F225" s="97"/>
      <c r="G225" s="97"/>
      <c r="H225" s="156" t="str">
        <f>IFERROR(VLOOKUP(Tabela31[[#This Row],[Produto]],produtos,5,0),"")</f>
        <v/>
      </c>
      <c r="I225" s="157" t="str">
        <f>IFERROR(Tabela31[[#This Row],[preço unitário]]*Tabela31[[#This Row],[Qtd]],"")</f>
        <v/>
      </c>
      <c r="J225" s="88"/>
      <c r="K225" s="92"/>
      <c r="L225" s="92"/>
      <c r="M225" s="92"/>
    </row>
    <row r="226" spans="1:13" s="86" customFormat="1" x14ac:dyDescent="0.3">
      <c r="A226" s="97"/>
      <c r="B226" s="98"/>
      <c r="C226" s="99" t="str">
        <f>IFERROR(VLOOKUP(Tabela18[[#This Row],[Produto]],produtos,3,0),"")</f>
        <v/>
      </c>
      <c r="D226" s="100" t="str">
        <f>IFERROR(Tabela18[[#This Row],[preço unitário]]*Tabela18[[#This Row],[Qtd]],"")</f>
        <v/>
      </c>
      <c r="E226" s="88"/>
      <c r="F226" s="97"/>
      <c r="G226" s="97"/>
      <c r="H226" s="156" t="str">
        <f>IFERROR(VLOOKUP(Tabela31[[#This Row],[Produto]],produtos,5,0),"")</f>
        <v/>
      </c>
      <c r="I226" s="157" t="str">
        <f>IFERROR(Tabela31[[#This Row],[preço unitário]]*Tabela31[[#This Row],[Qtd]],"")</f>
        <v/>
      </c>
      <c r="J226" s="88"/>
      <c r="K226" s="92"/>
      <c r="L226" s="92"/>
      <c r="M226" s="92"/>
    </row>
    <row r="227" spans="1:13" s="86" customFormat="1" x14ac:dyDescent="0.3">
      <c r="A227" s="97"/>
      <c r="B227" s="98"/>
      <c r="C227" s="99" t="str">
        <f>IFERROR(VLOOKUP(Tabela18[[#This Row],[Produto]],produtos,3,0),"")</f>
        <v/>
      </c>
      <c r="D227" s="100" t="str">
        <f>IFERROR(Tabela18[[#This Row],[preço unitário]]*Tabela18[[#This Row],[Qtd]],"")</f>
        <v/>
      </c>
      <c r="E227" s="88"/>
      <c r="F227" s="97"/>
      <c r="G227" s="97"/>
      <c r="H227" s="156" t="str">
        <f>IFERROR(VLOOKUP(Tabela31[[#This Row],[Produto]],produtos,5,0),"")</f>
        <v/>
      </c>
      <c r="I227" s="157" t="str">
        <f>IFERROR(Tabela31[[#This Row],[preço unitário]]*Tabela31[[#This Row],[Qtd]],"")</f>
        <v/>
      </c>
      <c r="J227" s="88"/>
      <c r="K227" s="92"/>
      <c r="L227" s="92"/>
      <c r="M227" s="92"/>
    </row>
    <row r="228" spans="1:13" s="86" customFormat="1" x14ac:dyDescent="0.3">
      <c r="A228" s="97"/>
      <c r="B228" s="98"/>
      <c r="C228" s="99" t="str">
        <f>IFERROR(VLOOKUP(Tabela18[[#This Row],[Produto]],produtos,3,0),"")</f>
        <v/>
      </c>
      <c r="D228" s="100" t="str">
        <f>IFERROR(Tabela18[[#This Row],[preço unitário]]*Tabela18[[#This Row],[Qtd]],"")</f>
        <v/>
      </c>
      <c r="E228" s="88"/>
      <c r="F228" s="97"/>
      <c r="G228" s="97"/>
      <c r="H228" s="156" t="str">
        <f>IFERROR(VLOOKUP(Tabela31[[#This Row],[Produto]],produtos,5,0),"")</f>
        <v/>
      </c>
      <c r="I228" s="157" t="str">
        <f>IFERROR(Tabela31[[#This Row],[preço unitário]]*Tabela31[[#This Row],[Qtd]],"")</f>
        <v/>
      </c>
      <c r="J228" s="88"/>
      <c r="K228" s="92"/>
      <c r="L228" s="92"/>
      <c r="M228" s="92"/>
    </row>
    <row r="229" spans="1:13" s="86" customFormat="1" x14ac:dyDescent="0.3">
      <c r="A229" s="97"/>
      <c r="B229" s="98"/>
      <c r="C229" s="99" t="str">
        <f>IFERROR(VLOOKUP(Tabela18[[#This Row],[Produto]],produtos,3,0),"")</f>
        <v/>
      </c>
      <c r="D229" s="100" t="str">
        <f>IFERROR(Tabela18[[#This Row],[preço unitário]]*Tabela18[[#This Row],[Qtd]],"")</f>
        <v/>
      </c>
      <c r="E229" s="88"/>
      <c r="F229" s="97"/>
      <c r="G229" s="97"/>
      <c r="H229" s="156" t="str">
        <f>IFERROR(VLOOKUP(Tabela31[[#This Row],[Produto]],produtos,5,0),"")</f>
        <v/>
      </c>
      <c r="I229" s="157" t="str">
        <f>IFERROR(Tabela31[[#This Row],[preço unitário]]*Tabela31[[#This Row],[Qtd]],"")</f>
        <v/>
      </c>
      <c r="J229" s="88"/>
      <c r="K229" s="92"/>
      <c r="L229" s="92"/>
      <c r="M229" s="92"/>
    </row>
    <row r="230" spans="1:13" s="86" customFormat="1" x14ac:dyDescent="0.3">
      <c r="A230" s="97"/>
      <c r="B230" s="98"/>
      <c r="C230" s="99" t="str">
        <f>IFERROR(VLOOKUP(Tabela18[[#This Row],[Produto]],produtos,3,0),"")</f>
        <v/>
      </c>
      <c r="D230" s="100" t="str">
        <f>IFERROR(Tabela18[[#This Row],[preço unitário]]*Tabela18[[#This Row],[Qtd]],"")</f>
        <v/>
      </c>
      <c r="E230" s="88"/>
      <c r="F230" s="97"/>
      <c r="G230" s="97"/>
      <c r="H230" s="156" t="str">
        <f>IFERROR(VLOOKUP(Tabela31[[#This Row],[Produto]],produtos,5,0),"")</f>
        <v/>
      </c>
      <c r="I230" s="157" t="str">
        <f>IFERROR(Tabela31[[#This Row],[preço unitário]]*Tabela31[[#This Row],[Qtd]],"")</f>
        <v/>
      </c>
      <c r="J230" s="88"/>
      <c r="K230" s="92"/>
      <c r="L230" s="92"/>
      <c r="M230" s="92"/>
    </row>
    <row r="231" spans="1:13" s="86" customFormat="1" x14ac:dyDescent="0.3">
      <c r="A231" s="97"/>
      <c r="B231" s="98"/>
      <c r="C231" s="99" t="str">
        <f>IFERROR(VLOOKUP(Tabela18[[#This Row],[Produto]],produtos,3,0),"")</f>
        <v/>
      </c>
      <c r="D231" s="100" t="str">
        <f>IFERROR(Tabela18[[#This Row],[preço unitário]]*Tabela18[[#This Row],[Qtd]],"")</f>
        <v/>
      </c>
      <c r="E231" s="88"/>
      <c r="F231" s="97"/>
      <c r="G231" s="97"/>
      <c r="H231" s="156" t="str">
        <f>IFERROR(VLOOKUP(Tabela31[[#This Row],[Produto]],produtos,5,0),"")</f>
        <v/>
      </c>
      <c r="I231" s="157" t="str">
        <f>IFERROR(Tabela31[[#This Row],[preço unitário]]*Tabela31[[#This Row],[Qtd]],"")</f>
        <v/>
      </c>
      <c r="J231" s="88"/>
      <c r="K231" s="92"/>
      <c r="L231" s="92"/>
      <c r="M231" s="92"/>
    </row>
    <row r="232" spans="1:13" s="86" customFormat="1" x14ac:dyDescent="0.3">
      <c r="A232" s="97"/>
      <c r="B232" s="98"/>
      <c r="C232" s="99" t="str">
        <f>IFERROR(VLOOKUP(Tabela18[[#This Row],[Produto]],produtos,3,0),"")</f>
        <v/>
      </c>
      <c r="D232" s="100" t="str">
        <f>IFERROR(Tabela18[[#This Row],[preço unitário]]*Tabela18[[#This Row],[Qtd]],"")</f>
        <v/>
      </c>
      <c r="E232" s="88"/>
      <c r="F232" s="97"/>
      <c r="G232" s="97"/>
      <c r="H232" s="156" t="str">
        <f>IFERROR(VLOOKUP(Tabela31[[#This Row],[Produto]],produtos,5,0),"")</f>
        <v/>
      </c>
      <c r="I232" s="157" t="str">
        <f>IFERROR(Tabela31[[#This Row],[preço unitário]]*Tabela31[[#This Row],[Qtd]],"")</f>
        <v/>
      </c>
      <c r="J232" s="88"/>
      <c r="K232" s="92"/>
      <c r="L232" s="92"/>
      <c r="M232" s="92"/>
    </row>
    <row r="233" spans="1:13" s="86" customFormat="1" x14ac:dyDescent="0.3">
      <c r="A233" s="97"/>
      <c r="B233" s="98"/>
      <c r="C233" s="99" t="str">
        <f>IFERROR(VLOOKUP(Tabela18[[#This Row],[Produto]],produtos,3,0),"")</f>
        <v/>
      </c>
      <c r="D233" s="100" t="str">
        <f>IFERROR(Tabela18[[#This Row],[preço unitário]]*Tabela18[[#This Row],[Qtd]],"")</f>
        <v/>
      </c>
      <c r="E233" s="88"/>
      <c r="F233" s="97"/>
      <c r="G233" s="97"/>
      <c r="H233" s="156" t="str">
        <f>IFERROR(VLOOKUP(Tabela31[[#This Row],[Produto]],produtos,5,0),"")</f>
        <v/>
      </c>
      <c r="I233" s="157" t="str">
        <f>IFERROR(Tabela31[[#This Row],[preço unitário]]*Tabela31[[#This Row],[Qtd]],"")</f>
        <v/>
      </c>
      <c r="J233" s="88"/>
      <c r="K233" s="92"/>
      <c r="L233" s="92"/>
      <c r="M233" s="92"/>
    </row>
    <row r="234" spans="1:13" s="86" customFormat="1" x14ac:dyDescent="0.3">
      <c r="A234" s="97"/>
      <c r="B234" s="98"/>
      <c r="C234" s="99" t="str">
        <f>IFERROR(VLOOKUP(Tabela18[[#This Row],[Produto]],produtos,3,0),"")</f>
        <v/>
      </c>
      <c r="D234" s="100" t="str">
        <f>IFERROR(Tabela18[[#This Row],[preço unitário]]*Tabela18[[#This Row],[Qtd]],"")</f>
        <v/>
      </c>
      <c r="E234" s="88"/>
      <c r="F234" s="97"/>
      <c r="G234" s="97"/>
      <c r="H234" s="156" t="str">
        <f>IFERROR(VLOOKUP(Tabela31[[#This Row],[Produto]],produtos,5,0),"")</f>
        <v/>
      </c>
      <c r="I234" s="157" t="str">
        <f>IFERROR(Tabela31[[#This Row],[preço unitário]]*Tabela31[[#This Row],[Qtd]],"")</f>
        <v/>
      </c>
      <c r="J234" s="88"/>
      <c r="K234" s="92"/>
      <c r="L234" s="92"/>
      <c r="M234" s="92"/>
    </row>
    <row r="235" spans="1:13" s="86" customFormat="1" x14ac:dyDescent="0.3">
      <c r="A235" s="97"/>
      <c r="B235" s="98"/>
      <c r="C235" s="99" t="str">
        <f>IFERROR(VLOOKUP(Tabela18[[#This Row],[Produto]],produtos,3,0),"")</f>
        <v/>
      </c>
      <c r="D235" s="100" t="str">
        <f>IFERROR(Tabela18[[#This Row],[preço unitário]]*Tabela18[[#This Row],[Qtd]],"")</f>
        <v/>
      </c>
      <c r="E235" s="88"/>
      <c r="F235" s="97"/>
      <c r="G235" s="97"/>
      <c r="H235" s="156" t="str">
        <f>IFERROR(VLOOKUP(Tabela31[[#This Row],[Produto]],produtos,5,0),"")</f>
        <v/>
      </c>
      <c r="I235" s="157" t="str">
        <f>IFERROR(Tabela31[[#This Row],[preço unitário]]*Tabela31[[#This Row],[Qtd]],"")</f>
        <v/>
      </c>
      <c r="J235" s="88"/>
      <c r="K235" s="92"/>
      <c r="L235" s="92"/>
      <c r="M235" s="92"/>
    </row>
    <row r="236" spans="1:13" s="86" customFormat="1" x14ac:dyDescent="0.3">
      <c r="A236" s="97"/>
      <c r="B236" s="98"/>
      <c r="C236" s="99" t="str">
        <f>IFERROR(VLOOKUP(Tabela18[[#This Row],[Produto]],produtos,3,0),"")</f>
        <v/>
      </c>
      <c r="D236" s="100" t="str">
        <f>IFERROR(Tabela18[[#This Row],[preço unitário]]*Tabela18[[#This Row],[Qtd]],"")</f>
        <v/>
      </c>
      <c r="E236" s="88"/>
      <c r="F236" s="97"/>
      <c r="G236" s="97"/>
      <c r="H236" s="156" t="str">
        <f>IFERROR(VLOOKUP(Tabela31[[#This Row],[Produto]],produtos,5,0),"")</f>
        <v/>
      </c>
      <c r="I236" s="157" t="str">
        <f>IFERROR(Tabela31[[#This Row],[preço unitário]]*Tabela31[[#This Row],[Qtd]],"")</f>
        <v/>
      </c>
      <c r="J236" s="88"/>
      <c r="K236" s="92"/>
      <c r="L236" s="92"/>
      <c r="M236" s="92"/>
    </row>
    <row r="237" spans="1:13" s="86" customFormat="1" x14ac:dyDescent="0.3">
      <c r="A237" s="97"/>
      <c r="B237" s="98"/>
      <c r="C237" s="99" t="str">
        <f>IFERROR(VLOOKUP(Tabela18[[#This Row],[Produto]],produtos,3,0),"")</f>
        <v/>
      </c>
      <c r="D237" s="100" t="str">
        <f>IFERROR(Tabela18[[#This Row],[preço unitário]]*Tabela18[[#This Row],[Qtd]],"")</f>
        <v/>
      </c>
      <c r="E237" s="88"/>
      <c r="F237" s="97"/>
      <c r="G237" s="97"/>
      <c r="H237" s="156" t="str">
        <f>IFERROR(VLOOKUP(Tabela31[[#This Row],[Produto]],produtos,5,0),"")</f>
        <v/>
      </c>
      <c r="I237" s="157" t="str">
        <f>IFERROR(Tabela31[[#This Row],[preço unitário]]*Tabela31[[#This Row],[Qtd]],"")</f>
        <v/>
      </c>
      <c r="J237" s="88"/>
      <c r="K237" s="92"/>
      <c r="L237" s="92"/>
      <c r="M237" s="92"/>
    </row>
    <row r="238" spans="1:13" s="86" customFormat="1" x14ac:dyDescent="0.3">
      <c r="A238" s="97"/>
      <c r="B238" s="98"/>
      <c r="C238" s="99" t="str">
        <f>IFERROR(VLOOKUP(Tabela18[[#This Row],[Produto]],produtos,3,0),"")</f>
        <v/>
      </c>
      <c r="D238" s="100" t="str">
        <f>IFERROR(Tabela18[[#This Row],[preço unitário]]*Tabela18[[#This Row],[Qtd]],"")</f>
        <v/>
      </c>
      <c r="E238" s="88"/>
      <c r="F238" s="97"/>
      <c r="G238" s="97"/>
      <c r="H238" s="156" t="str">
        <f>IFERROR(VLOOKUP(Tabela31[[#This Row],[Produto]],produtos,5,0),"")</f>
        <v/>
      </c>
      <c r="I238" s="157" t="str">
        <f>IFERROR(Tabela31[[#This Row],[preço unitário]]*Tabela31[[#This Row],[Qtd]],"")</f>
        <v/>
      </c>
      <c r="J238" s="88"/>
      <c r="K238" s="92"/>
      <c r="L238" s="92"/>
      <c r="M238" s="92"/>
    </row>
    <row r="239" spans="1:13" s="86" customFormat="1" x14ac:dyDescent="0.3">
      <c r="A239" s="97"/>
      <c r="B239" s="98"/>
      <c r="C239" s="99" t="str">
        <f>IFERROR(VLOOKUP(Tabela18[[#This Row],[Produto]],produtos,3,0),"")</f>
        <v/>
      </c>
      <c r="D239" s="100" t="str">
        <f>IFERROR(Tabela18[[#This Row],[preço unitário]]*Tabela18[[#This Row],[Qtd]],"")</f>
        <v/>
      </c>
      <c r="E239" s="88"/>
      <c r="F239" s="97"/>
      <c r="G239" s="97"/>
      <c r="H239" s="156" t="str">
        <f>IFERROR(VLOOKUP(Tabela31[[#This Row],[Produto]],produtos,5,0),"")</f>
        <v/>
      </c>
      <c r="I239" s="157" t="str">
        <f>IFERROR(Tabela31[[#This Row],[preço unitário]]*Tabela31[[#This Row],[Qtd]],"")</f>
        <v/>
      </c>
      <c r="J239" s="88"/>
      <c r="K239" s="92"/>
      <c r="L239" s="92"/>
      <c r="M239" s="92"/>
    </row>
    <row r="240" spans="1:13" s="86" customFormat="1" x14ac:dyDescent="0.3">
      <c r="A240" s="97"/>
      <c r="B240" s="98"/>
      <c r="C240" s="99" t="str">
        <f>IFERROR(VLOOKUP(Tabela18[[#This Row],[Produto]],produtos,3,0),"")</f>
        <v/>
      </c>
      <c r="D240" s="100" t="str">
        <f>IFERROR(Tabela18[[#This Row],[preço unitário]]*Tabela18[[#This Row],[Qtd]],"")</f>
        <v/>
      </c>
      <c r="E240" s="88"/>
      <c r="F240" s="97"/>
      <c r="G240" s="97"/>
      <c r="H240" s="156" t="str">
        <f>IFERROR(VLOOKUP(Tabela31[[#This Row],[Produto]],produtos,5,0),"")</f>
        <v/>
      </c>
      <c r="I240" s="157" t="str">
        <f>IFERROR(Tabela31[[#This Row],[preço unitário]]*Tabela31[[#This Row],[Qtd]],"")</f>
        <v/>
      </c>
      <c r="J240" s="88"/>
      <c r="K240" s="92"/>
      <c r="L240" s="92"/>
      <c r="M240" s="92"/>
    </row>
    <row r="241" spans="1:13" s="86" customFormat="1" x14ac:dyDescent="0.3">
      <c r="A241" s="97"/>
      <c r="B241" s="98"/>
      <c r="C241" s="99" t="str">
        <f>IFERROR(VLOOKUP(Tabela18[[#This Row],[Produto]],produtos,3,0),"")</f>
        <v/>
      </c>
      <c r="D241" s="100" t="str">
        <f>IFERROR(Tabela18[[#This Row],[preço unitário]]*Tabela18[[#This Row],[Qtd]],"")</f>
        <v/>
      </c>
      <c r="E241" s="88"/>
      <c r="F241" s="97"/>
      <c r="G241" s="97"/>
      <c r="H241" s="156" t="str">
        <f>IFERROR(VLOOKUP(Tabela31[[#This Row],[Produto]],produtos,5,0),"")</f>
        <v/>
      </c>
      <c r="I241" s="157" t="str">
        <f>IFERROR(Tabela31[[#This Row],[preço unitário]]*Tabela31[[#This Row],[Qtd]],"")</f>
        <v/>
      </c>
      <c r="J241" s="88"/>
      <c r="K241" s="92"/>
      <c r="L241" s="92"/>
      <c r="M241" s="92"/>
    </row>
    <row r="242" spans="1:13" s="86" customFormat="1" x14ac:dyDescent="0.3">
      <c r="A242" s="97"/>
      <c r="B242" s="98"/>
      <c r="C242" s="99" t="str">
        <f>IFERROR(VLOOKUP(Tabela18[[#This Row],[Produto]],produtos,3,0),"")</f>
        <v/>
      </c>
      <c r="D242" s="100" t="str">
        <f>IFERROR(Tabela18[[#This Row],[preço unitário]]*Tabela18[[#This Row],[Qtd]],"")</f>
        <v/>
      </c>
      <c r="E242" s="88"/>
      <c r="F242" s="97"/>
      <c r="G242" s="97"/>
      <c r="H242" s="156" t="str">
        <f>IFERROR(VLOOKUP(Tabela31[[#This Row],[Produto]],produtos,5,0),"")</f>
        <v/>
      </c>
      <c r="I242" s="157" t="str">
        <f>IFERROR(Tabela31[[#This Row],[preço unitário]]*Tabela31[[#This Row],[Qtd]],"")</f>
        <v/>
      </c>
      <c r="J242" s="88"/>
      <c r="K242" s="92"/>
      <c r="L242" s="92"/>
      <c r="M242" s="92"/>
    </row>
    <row r="243" spans="1:13" s="86" customFormat="1" x14ac:dyDescent="0.3">
      <c r="A243" s="97"/>
      <c r="B243" s="98"/>
      <c r="C243" s="99" t="str">
        <f>IFERROR(VLOOKUP(Tabela18[[#This Row],[Produto]],produtos,3,0),"")</f>
        <v/>
      </c>
      <c r="D243" s="100" t="str">
        <f>IFERROR(Tabela18[[#This Row],[preço unitário]]*Tabela18[[#This Row],[Qtd]],"")</f>
        <v/>
      </c>
      <c r="E243" s="88"/>
      <c r="F243" s="97"/>
      <c r="G243" s="97"/>
      <c r="H243" s="156" t="str">
        <f>IFERROR(VLOOKUP(Tabela31[[#This Row],[Produto]],produtos,5,0),"")</f>
        <v/>
      </c>
      <c r="I243" s="157" t="str">
        <f>IFERROR(Tabela31[[#This Row],[preço unitário]]*Tabela31[[#This Row],[Qtd]],"")</f>
        <v/>
      </c>
      <c r="J243" s="88"/>
      <c r="K243" s="92"/>
      <c r="L243" s="92"/>
      <c r="M243" s="92"/>
    </row>
    <row r="244" spans="1:13" s="86" customFormat="1" x14ac:dyDescent="0.3">
      <c r="A244" s="97"/>
      <c r="B244" s="98"/>
      <c r="C244" s="99" t="str">
        <f>IFERROR(VLOOKUP(Tabela18[[#This Row],[Produto]],produtos,3,0),"")</f>
        <v/>
      </c>
      <c r="D244" s="100" t="str">
        <f>IFERROR(Tabela18[[#This Row],[preço unitário]]*Tabela18[[#This Row],[Qtd]],"")</f>
        <v/>
      </c>
      <c r="E244" s="88"/>
      <c r="F244" s="97"/>
      <c r="G244" s="97"/>
      <c r="H244" s="156" t="str">
        <f>IFERROR(VLOOKUP(Tabela31[[#This Row],[Produto]],produtos,5,0),"")</f>
        <v/>
      </c>
      <c r="I244" s="157" t="str">
        <f>IFERROR(Tabela31[[#This Row],[preço unitário]]*Tabela31[[#This Row],[Qtd]],"")</f>
        <v/>
      </c>
      <c r="J244" s="88"/>
      <c r="K244" s="92"/>
      <c r="L244" s="92"/>
      <c r="M244" s="92"/>
    </row>
    <row r="245" spans="1:13" s="86" customFormat="1" x14ac:dyDescent="0.3">
      <c r="A245" s="97"/>
      <c r="B245" s="98"/>
      <c r="C245" s="99" t="str">
        <f>IFERROR(VLOOKUP(Tabela18[[#This Row],[Produto]],produtos,3,0),"")</f>
        <v/>
      </c>
      <c r="D245" s="100" t="str">
        <f>IFERROR(Tabela18[[#This Row],[preço unitário]]*Tabela18[[#This Row],[Qtd]],"")</f>
        <v/>
      </c>
      <c r="E245" s="88"/>
      <c r="F245" s="97"/>
      <c r="G245" s="97"/>
      <c r="H245" s="156" t="str">
        <f>IFERROR(VLOOKUP(Tabela31[[#This Row],[Produto]],produtos,5,0),"")</f>
        <v/>
      </c>
      <c r="I245" s="157" t="str">
        <f>IFERROR(Tabela31[[#This Row],[preço unitário]]*Tabela31[[#This Row],[Qtd]],"")</f>
        <v/>
      </c>
      <c r="J245" s="88"/>
      <c r="K245" s="92"/>
      <c r="L245" s="92"/>
      <c r="M245" s="92"/>
    </row>
    <row r="246" spans="1:13" s="86" customFormat="1" x14ac:dyDescent="0.3">
      <c r="A246" s="97"/>
      <c r="B246" s="98"/>
      <c r="C246" s="99" t="str">
        <f>IFERROR(VLOOKUP(Tabela18[[#This Row],[Produto]],produtos,3,0),"")</f>
        <v/>
      </c>
      <c r="D246" s="100" t="str">
        <f>IFERROR(Tabela18[[#This Row],[preço unitário]]*Tabela18[[#This Row],[Qtd]],"")</f>
        <v/>
      </c>
      <c r="E246" s="88"/>
      <c r="F246" s="97"/>
      <c r="G246" s="97"/>
      <c r="H246" s="156" t="str">
        <f>IFERROR(VLOOKUP(Tabela31[[#This Row],[Produto]],produtos,5,0),"")</f>
        <v/>
      </c>
      <c r="I246" s="157" t="str">
        <f>IFERROR(Tabela31[[#This Row],[preço unitário]]*Tabela31[[#This Row],[Qtd]],"")</f>
        <v/>
      </c>
      <c r="J246" s="88"/>
      <c r="K246" s="92"/>
      <c r="L246" s="92"/>
      <c r="M246" s="92"/>
    </row>
    <row r="247" spans="1:13" s="86" customFormat="1" x14ac:dyDescent="0.3">
      <c r="A247" s="97"/>
      <c r="B247" s="98"/>
      <c r="C247" s="99" t="str">
        <f>IFERROR(VLOOKUP(Tabela18[[#This Row],[Produto]],produtos,3,0),"")</f>
        <v/>
      </c>
      <c r="D247" s="100" t="str">
        <f>IFERROR(Tabela18[[#This Row],[preço unitário]]*Tabela18[[#This Row],[Qtd]],"")</f>
        <v/>
      </c>
      <c r="E247" s="88"/>
      <c r="F247" s="97"/>
      <c r="G247" s="97"/>
      <c r="H247" s="156" t="str">
        <f>IFERROR(VLOOKUP(Tabela31[[#This Row],[Produto]],produtos,5,0),"")</f>
        <v/>
      </c>
      <c r="I247" s="157" t="str">
        <f>IFERROR(Tabela31[[#This Row],[preço unitário]]*Tabela31[[#This Row],[Qtd]],"")</f>
        <v/>
      </c>
      <c r="J247" s="88"/>
      <c r="K247" s="92"/>
      <c r="L247" s="92"/>
      <c r="M247" s="92"/>
    </row>
    <row r="248" spans="1:13" s="86" customFormat="1" x14ac:dyDescent="0.3">
      <c r="A248" s="97"/>
      <c r="B248" s="98"/>
      <c r="C248" s="99" t="str">
        <f>IFERROR(VLOOKUP(Tabela18[[#This Row],[Produto]],produtos,3,0),"")</f>
        <v/>
      </c>
      <c r="D248" s="100" t="str">
        <f>IFERROR(Tabela18[[#This Row],[preço unitário]]*Tabela18[[#This Row],[Qtd]],"")</f>
        <v/>
      </c>
      <c r="E248" s="88"/>
      <c r="F248" s="97"/>
      <c r="G248" s="97"/>
      <c r="H248" s="156" t="str">
        <f>IFERROR(VLOOKUP(Tabela31[[#This Row],[Produto]],produtos,5,0),"")</f>
        <v/>
      </c>
      <c r="I248" s="157" t="str">
        <f>IFERROR(Tabela31[[#This Row],[preço unitário]]*Tabela31[[#This Row],[Qtd]],"")</f>
        <v/>
      </c>
      <c r="J248" s="88"/>
      <c r="K248" s="92"/>
      <c r="L248" s="92"/>
      <c r="M248" s="92"/>
    </row>
    <row r="249" spans="1:13" s="86" customFormat="1" x14ac:dyDescent="0.3">
      <c r="A249" s="97"/>
      <c r="B249" s="98"/>
      <c r="C249" s="99" t="str">
        <f>IFERROR(VLOOKUP(Tabela18[[#This Row],[Produto]],produtos,3,0),"")</f>
        <v/>
      </c>
      <c r="D249" s="100" t="str">
        <f>IFERROR(Tabela18[[#This Row],[preço unitário]]*Tabela18[[#This Row],[Qtd]],"")</f>
        <v/>
      </c>
      <c r="E249" s="88"/>
      <c r="F249" s="97"/>
      <c r="G249" s="97"/>
      <c r="H249" s="156" t="str">
        <f>IFERROR(VLOOKUP(Tabela31[[#This Row],[Produto]],produtos,5,0),"")</f>
        <v/>
      </c>
      <c r="I249" s="157" t="str">
        <f>IFERROR(Tabela31[[#This Row],[preço unitário]]*Tabela31[[#This Row],[Qtd]],"")</f>
        <v/>
      </c>
      <c r="J249" s="88"/>
      <c r="K249" s="92"/>
      <c r="L249" s="92"/>
      <c r="M249" s="92"/>
    </row>
    <row r="250" spans="1:13" s="86" customFormat="1" x14ac:dyDescent="0.3">
      <c r="A250" s="97"/>
      <c r="B250" s="98"/>
      <c r="C250" s="99" t="str">
        <f>IFERROR(VLOOKUP(Tabela18[[#This Row],[Produto]],produtos,3,0),"")</f>
        <v/>
      </c>
      <c r="D250" s="100" t="str">
        <f>IFERROR(Tabela18[[#This Row],[preço unitário]]*Tabela18[[#This Row],[Qtd]],"")</f>
        <v/>
      </c>
      <c r="E250" s="88"/>
      <c r="F250" s="97"/>
      <c r="G250" s="97"/>
      <c r="H250" s="156" t="str">
        <f>IFERROR(VLOOKUP(Tabela31[[#This Row],[Produto]],produtos,5,0),"")</f>
        <v/>
      </c>
      <c r="I250" s="157" t="str">
        <f>IFERROR(Tabela31[[#This Row],[preço unitário]]*Tabela31[[#This Row],[Qtd]],"")</f>
        <v/>
      </c>
      <c r="J250" s="88"/>
      <c r="K250" s="92"/>
      <c r="L250" s="92"/>
      <c r="M250" s="92"/>
    </row>
    <row r="251" spans="1:13" s="86" customFormat="1" x14ac:dyDescent="0.3">
      <c r="A251" s="97"/>
      <c r="B251" s="98"/>
      <c r="C251" s="99" t="str">
        <f>IFERROR(VLOOKUP(Tabela18[[#This Row],[Produto]],produtos,3,0),"")</f>
        <v/>
      </c>
      <c r="D251" s="100" t="str">
        <f>IFERROR(Tabela18[[#This Row],[preço unitário]]*Tabela18[[#This Row],[Qtd]],"")</f>
        <v/>
      </c>
      <c r="E251" s="88"/>
      <c r="F251" s="97"/>
      <c r="G251" s="97"/>
      <c r="H251" s="156" t="str">
        <f>IFERROR(VLOOKUP(Tabela31[[#This Row],[Produto]],produtos,5,0),"")</f>
        <v/>
      </c>
      <c r="I251" s="157" t="str">
        <f>IFERROR(Tabela31[[#This Row],[preço unitário]]*Tabela31[[#This Row],[Qtd]],"")</f>
        <v/>
      </c>
      <c r="J251" s="88"/>
      <c r="K251" s="92"/>
      <c r="L251" s="92"/>
      <c r="M251" s="92"/>
    </row>
    <row r="252" spans="1:13" s="86" customFormat="1" x14ac:dyDescent="0.3">
      <c r="A252" s="97"/>
      <c r="B252" s="98"/>
      <c r="C252" s="99" t="str">
        <f>IFERROR(VLOOKUP(Tabela18[[#This Row],[Produto]],produtos,3,0),"")</f>
        <v/>
      </c>
      <c r="D252" s="100" t="str">
        <f>IFERROR(Tabela18[[#This Row],[preço unitário]]*Tabela18[[#This Row],[Qtd]],"")</f>
        <v/>
      </c>
      <c r="E252" s="88"/>
      <c r="F252" s="97"/>
      <c r="G252" s="97"/>
      <c r="H252" s="156" t="str">
        <f>IFERROR(VLOOKUP(Tabela31[[#This Row],[Produto]],produtos,5,0),"")</f>
        <v/>
      </c>
      <c r="I252" s="157" t="str">
        <f>IFERROR(Tabela31[[#This Row],[preço unitário]]*Tabela31[[#This Row],[Qtd]],"")</f>
        <v/>
      </c>
      <c r="J252" s="88"/>
      <c r="K252" s="92"/>
      <c r="L252" s="92"/>
      <c r="M252" s="92"/>
    </row>
    <row r="253" spans="1:13" s="86" customFormat="1" x14ac:dyDescent="0.3">
      <c r="A253" s="97"/>
      <c r="B253" s="98"/>
      <c r="C253" s="99" t="str">
        <f>IFERROR(VLOOKUP(Tabela18[[#This Row],[Produto]],produtos,3,0),"")</f>
        <v/>
      </c>
      <c r="D253" s="100" t="str">
        <f>IFERROR(Tabela18[[#This Row],[preço unitário]]*Tabela18[[#This Row],[Qtd]],"")</f>
        <v/>
      </c>
      <c r="E253" s="88"/>
      <c r="F253" s="97"/>
      <c r="G253" s="97"/>
      <c r="H253" s="156" t="str">
        <f>IFERROR(VLOOKUP(Tabela31[[#This Row],[Produto]],produtos,5,0),"")</f>
        <v/>
      </c>
      <c r="I253" s="157" t="str">
        <f>IFERROR(Tabela31[[#This Row],[preço unitário]]*Tabela31[[#This Row],[Qtd]],"")</f>
        <v/>
      </c>
      <c r="J253" s="88"/>
      <c r="K253" s="92"/>
      <c r="L253" s="92"/>
      <c r="M253" s="92"/>
    </row>
    <row r="254" spans="1:13" s="86" customFormat="1" x14ac:dyDescent="0.3">
      <c r="A254" s="97"/>
      <c r="B254" s="98"/>
      <c r="C254" s="99" t="str">
        <f>IFERROR(VLOOKUP(Tabela18[[#This Row],[Produto]],produtos,3,0),"")</f>
        <v/>
      </c>
      <c r="D254" s="100" t="str">
        <f>IFERROR(Tabela18[[#This Row],[preço unitário]]*Tabela18[[#This Row],[Qtd]],"")</f>
        <v/>
      </c>
      <c r="E254" s="88"/>
      <c r="F254" s="97"/>
      <c r="G254" s="97"/>
      <c r="H254" s="156" t="str">
        <f>IFERROR(VLOOKUP(Tabela31[[#This Row],[Produto]],produtos,5,0),"")</f>
        <v/>
      </c>
      <c r="I254" s="157" t="str">
        <f>IFERROR(Tabela31[[#This Row],[preço unitário]]*Tabela31[[#This Row],[Qtd]],"")</f>
        <v/>
      </c>
      <c r="J254" s="88"/>
      <c r="K254" s="92"/>
      <c r="L254" s="92"/>
      <c r="M254" s="92"/>
    </row>
    <row r="255" spans="1:13" s="86" customFormat="1" x14ac:dyDescent="0.3">
      <c r="A255" s="97"/>
      <c r="B255" s="98"/>
      <c r="C255" s="99" t="str">
        <f>IFERROR(VLOOKUP(Tabela18[[#This Row],[Produto]],produtos,3,0),"")</f>
        <v/>
      </c>
      <c r="D255" s="100" t="str">
        <f>IFERROR(Tabela18[[#This Row],[preço unitário]]*Tabela18[[#This Row],[Qtd]],"")</f>
        <v/>
      </c>
      <c r="E255" s="88"/>
      <c r="F255" s="97"/>
      <c r="G255" s="97"/>
      <c r="H255" s="156" t="str">
        <f>IFERROR(VLOOKUP(Tabela31[[#This Row],[Produto]],produtos,5,0),"")</f>
        <v/>
      </c>
      <c r="I255" s="157" t="str">
        <f>IFERROR(Tabela31[[#This Row],[preço unitário]]*Tabela31[[#This Row],[Qtd]],"")</f>
        <v/>
      </c>
      <c r="J255" s="88"/>
      <c r="K255" s="92"/>
      <c r="L255" s="92"/>
      <c r="M255" s="92"/>
    </row>
    <row r="256" spans="1:13" s="86" customFormat="1" x14ac:dyDescent="0.3">
      <c r="A256" s="97"/>
      <c r="B256" s="98"/>
      <c r="C256" s="99" t="str">
        <f>IFERROR(VLOOKUP(Tabela18[[#This Row],[Produto]],produtos,3,0),"")</f>
        <v/>
      </c>
      <c r="D256" s="100" t="str">
        <f>IFERROR(Tabela18[[#This Row],[preço unitário]]*Tabela18[[#This Row],[Qtd]],"")</f>
        <v/>
      </c>
      <c r="E256" s="88"/>
      <c r="F256" s="97"/>
      <c r="G256" s="97"/>
      <c r="H256" s="156" t="str">
        <f>IFERROR(VLOOKUP(Tabela31[[#This Row],[Produto]],produtos,5,0),"")</f>
        <v/>
      </c>
      <c r="I256" s="157" t="str">
        <f>IFERROR(Tabela31[[#This Row],[preço unitário]]*Tabela31[[#This Row],[Qtd]],"")</f>
        <v/>
      </c>
      <c r="J256" s="88"/>
      <c r="K256" s="92"/>
      <c r="L256" s="92"/>
      <c r="M256" s="92"/>
    </row>
    <row r="257" spans="1:13" s="86" customFormat="1" x14ac:dyDescent="0.3">
      <c r="A257" s="97"/>
      <c r="B257" s="98"/>
      <c r="C257" s="99" t="str">
        <f>IFERROR(VLOOKUP(Tabela18[[#This Row],[Produto]],produtos,3,0),"")</f>
        <v/>
      </c>
      <c r="D257" s="100" t="str">
        <f>IFERROR(Tabela18[[#This Row],[preço unitário]]*Tabela18[[#This Row],[Qtd]],"")</f>
        <v/>
      </c>
      <c r="E257" s="88"/>
      <c r="F257" s="97"/>
      <c r="G257" s="97"/>
      <c r="H257" s="156" t="str">
        <f>IFERROR(VLOOKUP(Tabela31[[#This Row],[Produto]],produtos,5,0),"")</f>
        <v/>
      </c>
      <c r="I257" s="157" t="str">
        <f>IFERROR(Tabela31[[#This Row],[preço unitário]]*Tabela31[[#This Row],[Qtd]],"")</f>
        <v/>
      </c>
      <c r="J257" s="88"/>
      <c r="K257" s="92"/>
      <c r="L257" s="92"/>
      <c r="M257" s="92"/>
    </row>
    <row r="258" spans="1:13" s="86" customFormat="1" x14ac:dyDescent="0.3">
      <c r="A258" s="97"/>
      <c r="B258" s="98"/>
      <c r="C258" s="99" t="str">
        <f>IFERROR(VLOOKUP(Tabela18[[#This Row],[Produto]],produtos,3,0),"")</f>
        <v/>
      </c>
      <c r="D258" s="100" t="str">
        <f>IFERROR(Tabela18[[#This Row],[preço unitário]]*Tabela18[[#This Row],[Qtd]],"")</f>
        <v/>
      </c>
      <c r="E258" s="88"/>
      <c r="F258" s="97"/>
      <c r="G258" s="97"/>
      <c r="H258" s="156" t="str">
        <f>IFERROR(VLOOKUP(Tabela31[[#This Row],[Produto]],produtos,5,0),"")</f>
        <v/>
      </c>
      <c r="I258" s="157" t="str">
        <f>IFERROR(Tabela31[[#This Row],[preço unitário]]*Tabela31[[#This Row],[Qtd]],"")</f>
        <v/>
      </c>
      <c r="J258" s="88"/>
      <c r="K258" s="92"/>
      <c r="L258" s="92"/>
      <c r="M258" s="92"/>
    </row>
    <row r="259" spans="1:13" s="86" customFormat="1" x14ac:dyDescent="0.3">
      <c r="A259" s="97"/>
      <c r="B259" s="98"/>
      <c r="C259" s="99" t="str">
        <f>IFERROR(VLOOKUP(Tabela18[[#This Row],[Produto]],produtos,3,0),"")</f>
        <v/>
      </c>
      <c r="D259" s="100" t="str">
        <f>IFERROR(Tabela18[[#This Row],[preço unitário]]*Tabela18[[#This Row],[Qtd]],"")</f>
        <v/>
      </c>
      <c r="E259" s="88"/>
      <c r="F259" s="97"/>
      <c r="G259" s="97"/>
      <c r="H259" s="156" t="str">
        <f>IFERROR(VLOOKUP(Tabela31[[#This Row],[Produto]],produtos,5,0),"")</f>
        <v/>
      </c>
      <c r="I259" s="157" t="str">
        <f>IFERROR(Tabela31[[#This Row],[preço unitário]]*Tabela31[[#This Row],[Qtd]],"")</f>
        <v/>
      </c>
      <c r="J259" s="88"/>
      <c r="K259" s="92"/>
      <c r="L259" s="92"/>
      <c r="M259" s="92"/>
    </row>
    <row r="260" spans="1:13" s="86" customFormat="1" x14ac:dyDescent="0.3">
      <c r="A260" s="97"/>
      <c r="B260" s="98"/>
      <c r="C260" s="99" t="str">
        <f>IFERROR(VLOOKUP(Tabela18[[#This Row],[Produto]],produtos,3,0),"")</f>
        <v/>
      </c>
      <c r="D260" s="100" t="str">
        <f>IFERROR(Tabela18[[#This Row],[preço unitário]]*Tabela18[[#This Row],[Qtd]],"")</f>
        <v/>
      </c>
      <c r="E260" s="88"/>
      <c r="F260" s="97"/>
      <c r="G260" s="97"/>
      <c r="H260" s="156" t="str">
        <f>IFERROR(VLOOKUP(Tabela31[[#This Row],[Produto]],produtos,5,0),"")</f>
        <v/>
      </c>
      <c r="I260" s="157" t="str">
        <f>IFERROR(Tabela31[[#This Row],[preço unitário]]*Tabela31[[#This Row],[Qtd]],"")</f>
        <v/>
      </c>
      <c r="J260" s="88"/>
      <c r="K260" s="92"/>
      <c r="L260" s="92"/>
      <c r="M260" s="92"/>
    </row>
    <row r="261" spans="1:13" s="86" customFormat="1" x14ac:dyDescent="0.3">
      <c r="A261" s="97"/>
      <c r="B261" s="98"/>
      <c r="C261" s="99" t="str">
        <f>IFERROR(VLOOKUP(Tabela18[[#This Row],[Produto]],produtos,3,0),"")</f>
        <v/>
      </c>
      <c r="D261" s="100" t="str">
        <f>IFERROR(Tabela18[[#This Row],[preço unitário]]*Tabela18[[#This Row],[Qtd]],"")</f>
        <v/>
      </c>
      <c r="E261" s="88"/>
      <c r="F261" s="97"/>
      <c r="G261" s="97"/>
      <c r="H261" s="156" t="str">
        <f>IFERROR(VLOOKUP(Tabela31[[#This Row],[Produto]],produtos,5,0),"")</f>
        <v/>
      </c>
      <c r="I261" s="157" t="str">
        <f>IFERROR(Tabela31[[#This Row],[preço unitário]]*Tabela31[[#This Row],[Qtd]],"")</f>
        <v/>
      </c>
      <c r="J261" s="88"/>
      <c r="K261" s="92"/>
      <c r="L261" s="92"/>
      <c r="M261" s="92"/>
    </row>
    <row r="262" spans="1:13" s="86" customFormat="1" x14ac:dyDescent="0.3">
      <c r="A262" s="97"/>
      <c r="B262" s="98"/>
      <c r="C262" s="99" t="str">
        <f>IFERROR(VLOOKUP(Tabela18[[#This Row],[Produto]],produtos,3,0),"")</f>
        <v/>
      </c>
      <c r="D262" s="100" t="str">
        <f>IFERROR(Tabela18[[#This Row],[preço unitário]]*Tabela18[[#This Row],[Qtd]],"")</f>
        <v/>
      </c>
      <c r="E262" s="88"/>
      <c r="F262" s="97"/>
      <c r="G262" s="97"/>
      <c r="H262" s="156" t="str">
        <f>IFERROR(VLOOKUP(Tabela31[[#This Row],[Produto]],produtos,5,0),"")</f>
        <v/>
      </c>
      <c r="I262" s="157" t="str">
        <f>IFERROR(Tabela31[[#This Row],[preço unitário]]*Tabela31[[#This Row],[Qtd]],"")</f>
        <v/>
      </c>
      <c r="J262" s="88"/>
      <c r="K262" s="92"/>
      <c r="L262" s="92"/>
      <c r="M262" s="92"/>
    </row>
    <row r="263" spans="1:13" s="86" customFormat="1" x14ac:dyDescent="0.3">
      <c r="A263" s="97"/>
      <c r="B263" s="98"/>
      <c r="C263" s="99" t="str">
        <f>IFERROR(VLOOKUP(Tabela18[[#This Row],[Produto]],produtos,3,0),"")</f>
        <v/>
      </c>
      <c r="D263" s="100" t="str">
        <f>IFERROR(Tabela18[[#This Row],[preço unitário]]*Tabela18[[#This Row],[Qtd]],"")</f>
        <v/>
      </c>
      <c r="E263" s="88"/>
      <c r="F263" s="97"/>
      <c r="G263" s="97"/>
      <c r="H263" s="156" t="str">
        <f>IFERROR(VLOOKUP(Tabela31[[#This Row],[Produto]],produtos,5,0),"")</f>
        <v/>
      </c>
      <c r="I263" s="157" t="str">
        <f>IFERROR(Tabela31[[#This Row],[preço unitário]]*Tabela31[[#This Row],[Qtd]],"")</f>
        <v/>
      </c>
      <c r="J263" s="88"/>
      <c r="K263" s="92"/>
      <c r="L263" s="92"/>
      <c r="M263" s="92"/>
    </row>
    <row r="264" spans="1:13" s="86" customFormat="1" x14ac:dyDescent="0.3">
      <c r="A264" s="97"/>
      <c r="B264" s="98"/>
      <c r="C264" s="99" t="str">
        <f>IFERROR(VLOOKUP(Tabela18[[#This Row],[Produto]],produtos,3,0),"")</f>
        <v/>
      </c>
      <c r="D264" s="100" t="str">
        <f>IFERROR(Tabela18[[#This Row],[preço unitário]]*Tabela18[[#This Row],[Qtd]],"")</f>
        <v/>
      </c>
      <c r="E264" s="88"/>
      <c r="F264" s="97"/>
      <c r="G264" s="97"/>
      <c r="H264" s="156" t="str">
        <f>IFERROR(VLOOKUP(Tabela31[[#This Row],[Produto]],produtos,5,0),"")</f>
        <v/>
      </c>
      <c r="I264" s="157" t="str">
        <f>IFERROR(Tabela31[[#This Row],[preço unitário]]*Tabela31[[#This Row],[Qtd]],"")</f>
        <v/>
      </c>
      <c r="J264" s="88"/>
      <c r="K264" s="92"/>
      <c r="L264" s="92"/>
      <c r="M264" s="92"/>
    </row>
    <row r="265" spans="1:13" s="86" customFormat="1" x14ac:dyDescent="0.3">
      <c r="A265" s="97"/>
      <c r="B265" s="98"/>
      <c r="C265" s="99" t="str">
        <f>IFERROR(VLOOKUP(Tabela18[[#This Row],[Produto]],produtos,3,0),"")</f>
        <v/>
      </c>
      <c r="D265" s="100" t="str">
        <f>IFERROR(Tabela18[[#This Row],[preço unitário]]*Tabela18[[#This Row],[Qtd]],"")</f>
        <v/>
      </c>
      <c r="E265" s="88"/>
      <c r="F265" s="97"/>
      <c r="G265" s="97"/>
      <c r="H265" s="156" t="str">
        <f>IFERROR(VLOOKUP(Tabela31[[#This Row],[Produto]],produtos,5,0),"")</f>
        <v/>
      </c>
      <c r="I265" s="157" t="str">
        <f>IFERROR(Tabela31[[#This Row],[preço unitário]]*Tabela31[[#This Row],[Qtd]],"")</f>
        <v/>
      </c>
      <c r="J265" s="88"/>
      <c r="K265" s="92"/>
      <c r="L265" s="92"/>
      <c r="M265" s="92"/>
    </row>
    <row r="266" spans="1:13" s="86" customFormat="1" x14ac:dyDescent="0.3">
      <c r="A266" s="97"/>
      <c r="B266" s="98"/>
      <c r="C266" s="99" t="str">
        <f>IFERROR(VLOOKUP(Tabela18[[#This Row],[Produto]],produtos,3,0),"")</f>
        <v/>
      </c>
      <c r="D266" s="100" t="str">
        <f>IFERROR(Tabela18[[#This Row],[preço unitário]]*Tabela18[[#This Row],[Qtd]],"")</f>
        <v/>
      </c>
      <c r="E266" s="88"/>
      <c r="F266" s="97"/>
      <c r="G266" s="97"/>
      <c r="H266" s="156" t="str">
        <f>IFERROR(VLOOKUP(Tabela31[[#This Row],[Produto]],produtos,5,0),"")</f>
        <v/>
      </c>
      <c r="I266" s="157" t="str">
        <f>IFERROR(Tabela31[[#This Row],[preço unitário]]*Tabela31[[#This Row],[Qtd]],"")</f>
        <v/>
      </c>
      <c r="J266" s="88"/>
      <c r="K266" s="92"/>
      <c r="L266" s="92"/>
      <c r="M266" s="92"/>
    </row>
    <row r="267" spans="1:13" s="86" customFormat="1" x14ac:dyDescent="0.3">
      <c r="A267" s="97"/>
      <c r="B267" s="98"/>
      <c r="C267" s="99" t="str">
        <f>IFERROR(VLOOKUP(Tabela18[[#This Row],[Produto]],produtos,3,0),"")</f>
        <v/>
      </c>
      <c r="D267" s="100" t="str">
        <f>IFERROR(Tabela18[[#This Row],[preço unitário]]*Tabela18[[#This Row],[Qtd]],"")</f>
        <v/>
      </c>
      <c r="E267" s="88"/>
      <c r="F267" s="97"/>
      <c r="G267" s="97"/>
      <c r="H267" s="156" t="str">
        <f>IFERROR(VLOOKUP(Tabela31[[#This Row],[Produto]],produtos,5,0),"")</f>
        <v/>
      </c>
      <c r="I267" s="157" t="str">
        <f>IFERROR(Tabela31[[#This Row],[preço unitário]]*Tabela31[[#This Row],[Qtd]],"")</f>
        <v/>
      </c>
      <c r="J267" s="88"/>
      <c r="K267" s="92"/>
      <c r="L267" s="92"/>
      <c r="M267" s="92"/>
    </row>
    <row r="268" spans="1:13" s="86" customFormat="1" x14ac:dyDescent="0.3">
      <c r="A268" s="97"/>
      <c r="B268" s="98"/>
      <c r="C268" s="99" t="str">
        <f>IFERROR(VLOOKUP(Tabela18[[#This Row],[Produto]],produtos,3,0),"")</f>
        <v/>
      </c>
      <c r="D268" s="100" t="str">
        <f>IFERROR(Tabela18[[#This Row],[preço unitário]]*Tabela18[[#This Row],[Qtd]],"")</f>
        <v/>
      </c>
      <c r="E268" s="88"/>
      <c r="F268" s="97"/>
      <c r="G268" s="97"/>
      <c r="H268" s="156" t="str">
        <f>IFERROR(VLOOKUP(Tabela31[[#This Row],[Produto]],produtos,5,0),"")</f>
        <v/>
      </c>
      <c r="I268" s="157" t="str">
        <f>IFERROR(Tabela31[[#This Row],[preço unitário]]*Tabela31[[#This Row],[Qtd]],"")</f>
        <v/>
      </c>
      <c r="J268" s="88"/>
      <c r="K268" s="92"/>
      <c r="L268" s="92"/>
      <c r="M268" s="92"/>
    </row>
    <row r="269" spans="1:13" s="86" customFormat="1" x14ac:dyDescent="0.3">
      <c r="A269" s="97"/>
      <c r="B269" s="98"/>
      <c r="C269" s="99" t="str">
        <f>IFERROR(VLOOKUP(Tabela18[[#This Row],[Produto]],produtos,3,0),"")</f>
        <v/>
      </c>
      <c r="D269" s="100" t="str">
        <f>IFERROR(Tabela18[[#This Row],[preço unitário]]*Tabela18[[#This Row],[Qtd]],"")</f>
        <v/>
      </c>
      <c r="E269" s="88"/>
      <c r="F269" s="97"/>
      <c r="G269" s="97"/>
      <c r="H269" s="156" t="str">
        <f>IFERROR(VLOOKUP(Tabela31[[#This Row],[Produto]],produtos,5,0),"")</f>
        <v/>
      </c>
      <c r="I269" s="157" t="str">
        <f>IFERROR(Tabela31[[#This Row],[preço unitário]]*Tabela31[[#This Row],[Qtd]],"")</f>
        <v/>
      </c>
      <c r="J269" s="88"/>
      <c r="K269" s="92"/>
      <c r="L269" s="92"/>
      <c r="M269" s="92"/>
    </row>
    <row r="270" spans="1:13" s="86" customFormat="1" x14ac:dyDescent="0.3">
      <c r="A270" s="97"/>
      <c r="B270" s="98"/>
      <c r="C270" s="99" t="str">
        <f>IFERROR(VLOOKUP(Tabela18[[#This Row],[Produto]],produtos,3,0),"")</f>
        <v/>
      </c>
      <c r="D270" s="100" t="str">
        <f>IFERROR(Tabela18[[#This Row],[preço unitário]]*Tabela18[[#This Row],[Qtd]],"")</f>
        <v/>
      </c>
      <c r="E270" s="88"/>
      <c r="F270" s="97"/>
      <c r="G270" s="97"/>
      <c r="H270" s="156" t="str">
        <f>IFERROR(VLOOKUP(Tabela31[[#This Row],[Produto]],produtos,5,0),"")</f>
        <v/>
      </c>
      <c r="I270" s="157" t="str">
        <f>IFERROR(Tabela31[[#This Row],[preço unitário]]*Tabela31[[#This Row],[Qtd]],"")</f>
        <v/>
      </c>
      <c r="J270" s="88"/>
      <c r="K270" s="92"/>
      <c r="L270" s="92"/>
      <c r="M270" s="92"/>
    </row>
    <row r="271" spans="1:13" s="86" customFormat="1" x14ac:dyDescent="0.3">
      <c r="A271" s="97"/>
      <c r="B271" s="98"/>
      <c r="C271" s="99" t="str">
        <f>IFERROR(VLOOKUP(Tabela18[[#This Row],[Produto]],produtos,3,0),"")</f>
        <v/>
      </c>
      <c r="D271" s="100" t="str">
        <f>IFERROR(Tabela18[[#This Row],[preço unitário]]*Tabela18[[#This Row],[Qtd]],"")</f>
        <v/>
      </c>
      <c r="E271" s="88"/>
      <c r="F271" s="97"/>
      <c r="G271" s="97"/>
      <c r="H271" s="156" t="str">
        <f>IFERROR(VLOOKUP(Tabela31[[#This Row],[Produto]],produtos,5,0),"")</f>
        <v/>
      </c>
      <c r="I271" s="157" t="str">
        <f>IFERROR(Tabela31[[#This Row],[preço unitário]]*Tabela31[[#This Row],[Qtd]],"")</f>
        <v/>
      </c>
      <c r="J271" s="88"/>
      <c r="K271" s="92"/>
      <c r="L271" s="92"/>
      <c r="M271" s="92"/>
    </row>
    <row r="272" spans="1:13" s="86" customFormat="1" x14ac:dyDescent="0.3">
      <c r="A272" s="97"/>
      <c r="B272" s="98"/>
      <c r="C272" s="99" t="str">
        <f>IFERROR(VLOOKUP(Tabela18[[#This Row],[Produto]],produtos,3,0),"")</f>
        <v/>
      </c>
      <c r="D272" s="100" t="str">
        <f>IFERROR(Tabela18[[#This Row],[preço unitário]]*Tabela18[[#This Row],[Qtd]],"")</f>
        <v/>
      </c>
      <c r="E272" s="88"/>
      <c r="F272" s="97"/>
      <c r="G272" s="97"/>
      <c r="H272" s="156" t="str">
        <f>IFERROR(VLOOKUP(Tabela31[[#This Row],[Produto]],produtos,5,0),"")</f>
        <v/>
      </c>
      <c r="I272" s="157" t="str">
        <f>IFERROR(Tabela31[[#This Row],[preço unitário]]*Tabela31[[#This Row],[Qtd]],"")</f>
        <v/>
      </c>
      <c r="J272" s="88"/>
      <c r="K272" s="92"/>
      <c r="L272" s="92"/>
      <c r="M272" s="92"/>
    </row>
    <row r="273" spans="1:13" s="86" customFormat="1" x14ac:dyDescent="0.3">
      <c r="A273" s="97"/>
      <c r="B273" s="98"/>
      <c r="C273" s="99" t="str">
        <f>IFERROR(VLOOKUP(Tabela18[[#This Row],[Produto]],produtos,3,0),"")</f>
        <v/>
      </c>
      <c r="D273" s="100" t="str">
        <f>IFERROR(Tabela18[[#This Row],[preço unitário]]*Tabela18[[#This Row],[Qtd]],"")</f>
        <v/>
      </c>
      <c r="E273" s="88"/>
      <c r="F273" s="97"/>
      <c r="G273" s="97"/>
      <c r="H273" s="156" t="str">
        <f>IFERROR(VLOOKUP(Tabela31[[#This Row],[Produto]],produtos,5,0),"")</f>
        <v/>
      </c>
      <c r="I273" s="157" t="str">
        <f>IFERROR(Tabela31[[#This Row],[preço unitário]]*Tabela31[[#This Row],[Qtd]],"")</f>
        <v/>
      </c>
      <c r="J273" s="88"/>
      <c r="K273" s="92"/>
      <c r="L273" s="92"/>
      <c r="M273" s="92"/>
    </row>
    <row r="274" spans="1:13" s="86" customFormat="1" x14ac:dyDescent="0.3">
      <c r="A274" s="97"/>
      <c r="B274" s="98"/>
      <c r="C274" s="99" t="str">
        <f>IFERROR(VLOOKUP(Tabela18[[#This Row],[Produto]],produtos,3,0),"")</f>
        <v/>
      </c>
      <c r="D274" s="100" t="str">
        <f>IFERROR(Tabela18[[#This Row],[preço unitário]]*Tabela18[[#This Row],[Qtd]],"")</f>
        <v/>
      </c>
      <c r="E274" s="88"/>
      <c r="F274" s="97"/>
      <c r="G274" s="97"/>
      <c r="H274" s="156" t="str">
        <f>IFERROR(VLOOKUP(Tabela31[[#This Row],[Produto]],produtos,5,0),"")</f>
        <v/>
      </c>
      <c r="I274" s="157" t="str">
        <f>IFERROR(Tabela31[[#This Row],[preço unitário]]*Tabela31[[#This Row],[Qtd]],"")</f>
        <v/>
      </c>
      <c r="J274" s="88"/>
      <c r="K274" s="92"/>
      <c r="L274" s="92"/>
      <c r="M274" s="92"/>
    </row>
    <row r="275" spans="1:13" s="86" customFormat="1" x14ac:dyDescent="0.3">
      <c r="A275" s="97"/>
      <c r="B275" s="98"/>
      <c r="C275" s="99" t="str">
        <f>IFERROR(VLOOKUP(Tabela18[[#This Row],[Produto]],produtos,3,0),"")</f>
        <v/>
      </c>
      <c r="D275" s="100" t="str">
        <f>IFERROR(Tabela18[[#This Row],[preço unitário]]*Tabela18[[#This Row],[Qtd]],"")</f>
        <v/>
      </c>
      <c r="E275" s="88"/>
      <c r="F275" s="97"/>
      <c r="G275" s="97"/>
      <c r="H275" s="156" t="str">
        <f>IFERROR(VLOOKUP(Tabela31[[#This Row],[Produto]],produtos,5,0),"")</f>
        <v/>
      </c>
      <c r="I275" s="157" t="str">
        <f>IFERROR(Tabela31[[#This Row],[preço unitário]]*Tabela31[[#This Row],[Qtd]],"")</f>
        <v/>
      </c>
      <c r="J275" s="88"/>
      <c r="K275" s="92"/>
      <c r="L275" s="92"/>
      <c r="M275" s="92"/>
    </row>
    <row r="276" spans="1:13" s="86" customFormat="1" x14ac:dyDescent="0.3">
      <c r="A276" s="97"/>
      <c r="B276" s="98"/>
      <c r="C276" s="99" t="str">
        <f>IFERROR(VLOOKUP(Tabela18[[#This Row],[Produto]],produtos,3,0),"")</f>
        <v/>
      </c>
      <c r="D276" s="100" t="str">
        <f>IFERROR(Tabela18[[#This Row],[preço unitário]]*Tabela18[[#This Row],[Qtd]],"")</f>
        <v/>
      </c>
      <c r="E276" s="88"/>
      <c r="F276" s="97"/>
      <c r="G276" s="97"/>
      <c r="H276" s="156" t="str">
        <f>IFERROR(VLOOKUP(Tabela31[[#This Row],[Produto]],produtos,5,0),"")</f>
        <v/>
      </c>
      <c r="I276" s="157" t="str">
        <f>IFERROR(Tabela31[[#This Row],[preço unitário]]*Tabela31[[#This Row],[Qtd]],"")</f>
        <v/>
      </c>
      <c r="J276" s="88"/>
      <c r="K276" s="92"/>
      <c r="L276" s="92"/>
      <c r="M276" s="92"/>
    </row>
    <row r="277" spans="1:13" s="86" customFormat="1" x14ac:dyDescent="0.3">
      <c r="A277" s="97"/>
      <c r="B277" s="98"/>
      <c r="C277" s="99" t="str">
        <f>IFERROR(VLOOKUP(Tabela18[[#This Row],[Produto]],produtos,3,0),"")</f>
        <v/>
      </c>
      <c r="D277" s="100" t="str">
        <f>IFERROR(Tabela18[[#This Row],[preço unitário]]*Tabela18[[#This Row],[Qtd]],"")</f>
        <v/>
      </c>
      <c r="E277" s="88"/>
      <c r="F277" s="97"/>
      <c r="G277" s="97"/>
      <c r="H277" s="156" t="str">
        <f>IFERROR(VLOOKUP(Tabela31[[#This Row],[Produto]],produtos,5,0),"")</f>
        <v/>
      </c>
      <c r="I277" s="157" t="str">
        <f>IFERROR(Tabela31[[#This Row],[preço unitário]]*Tabela31[[#This Row],[Qtd]],"")</f>
        <v/>
      </c>
      <c r="J277" s="88"/>
      <c r="K277" s="92"/>
      <c r="L277" s="92"/>
      <c r="M277" s="92"/>
    </row>
    <row r="278" spans="1:13" s="86" customFormat="1" x14ac:dyDescent="0.3">
      <c r="A278" s="97"/>
      <c r="B278" s="98"/>
      <c r="C278" s="99" t="str">
        <f>IFERROR(VLOOKUP(Tabela18[[#This Row],[Produto]],produtos,3,0),"")</f>
        <v/>
      </c>
      <c r="D278" s="100" t="str">
        <f>IFERROR(Tabela18[[#This Row],[preço unitário]]*Tabela18[[#This Row],[Qtd]],"")</f>
        <v/>
      </c>
      <c r="E278" s="88"/>
      <c r="F278" s="97"/>
      <c r="G278" s="97"/>
      <c r="H278" s="156" t="str">
        <f>IFERROR(VLOOKUP(Tabela31[[#This Row],[Produto]],produtos,5,0),"")</f>
        <v/>
      </c>
      <c r="I278" s="157" t="str">
        <f>IFERROR(Tabela31[[#This Row],[preço unitário]]*Tabela31[[#This Row],[Qtd]],"")</f>
        <v/>
      </c>
      <c r="J278" s="88"/>
      <c r="K278" s="92"/>
      <c r="L278" s="92"/>
      <c r="M278" s="92"/>
    </row>
    <row r="279" spans="1:13" s="86" customFormat="1" x14ac:dyDescent="0.3">
      <c r="A279" s="97"/>
      <c r="B279" s="98"/>
      <c r="C279" s="99" t="str">
        <f>IFERROR(VLOOKUP(Tabela18[[#This Row],[Produto]],produtos,3,0),"")</f>
        <v/>
      </c>
      <c r="D279" s="100" t="str">
        <f>IFERROR(Tabela18[[#This Row],[preço unitário]]*Tabela18[[#This Row],[Qtd]],"")</f>
        <v/>
      </c>
      <c r="E279" s="88"/>
      <c r="F279" s="97"/>
      <c r="G279" s="97"/>
      <c r="H279" s="156" t="str">
        <f>IFERROR(VLOOKUP(Tabela31[[#This Row],[Produto]],produtos,5,0),"")</f>
        <v/>
      </c>
      <c r="I279" s="157" t="str">
        <f>IFERROR(Tabela31[[#This Row],[preço unitário]]*Tabela31[[#This Row],[Qtd]],"")</f>
        <v/>
      </c>
      <c r="J279" s="88"/>
      <c r="K279" s="92"/>
      <c r="L279" s="92"/>
      <c r="M279" s="92"/>
    </row>
    <row r="280" spans="1:13" s="86" customFormat="1" x14ac:dyDescent="0.3">
      <c r="A280" s="97"/>
      <c r="B280" s="98"/>
      <c r="C280" s="99" t="str">
        <f>IFERROR(VLOOKUP(Tabela18[[#This Row],[Produto]],produtos,3,0),"")</f>
        <v/>
      </c>
      <c r="D280" s="100" t="str">
        <f>IFERROR(Tabela18[[#This Row],[preço unitário]]*Tabela18[[#This Row],[Qtd]],"")</f>
        <v/>
      </c>
      <c r="E280" s="88"/>
      <c r="F280" s="97"/>
      <c r="G280" s="97"/>
      <c r="H280" s="156" t="str">
        <f>IFERROR(VLOOKUP(Tabela31[[#This Row],[Produto]],produtos,5,0),"")</f>
        <v/>
      </c>
      <c r="I280" s="157" t="str">
        <f>IFERROR(Tabela31[[#This Row],[preço unitário]]*Tabela31[[#This Row],[Qtd]],"")</f>
        <v/>
      </c>
      <c r="J280" s="88"/>
      <c r="K280" s="92"/>
      <c r="L280" s="92"/>
      <c r="M280" s="92"/>
    </row>
    <row r="281" spans="1:13" s="86" customFormat="1" x14ac:dyDescent="0.3">
      <c r="A281" s="97"/>
      <c r="B281" s="98"/>
      <c r="C281" s="99" t="str">
        <f>IFERROR(VLOOKUP(Tabela18[[#This Row],[Produto]],produtos,3,0),"")</f>
        <v/>
      </c>
      <c r="D281" s="100" t="str">
        <f>IFERROR(Tabela18[[#This Row],[preço unitário]]*Tabela18[[#This Row],[Qtd]],"")</f>
        <v/>
      </c>
      <c r="E281" s="88"/>
      <c r="F281" s="97"/>
      <c r="G281" s="97"/>
      <c r="H281" s="156" t="str">
        <f>IFERROR(VLOOKUP(Tabela31[[#This Row],[Produto]],produtos,5,0),"")</f>
        <v/>
      </c>
      <c r="I281" s="157" t="str">
        <f>IFERROR(Tabela31[[#This Row],[preço unitário]]*Tabela31[[#This Row],[Qtd]],"")</f>
        <v/>
      </c>
      <c r="J281" s="88"/>
      <c r="K281" s="92"/>
      <c r="L281" s="92"/>
      <c r="M281" s="92"/>
    </row>
    <row r="282" spans="1:13" s="86" customFormat="1" x14ac:dyDescent="0.3">
      <c r="A282" s="97"/>
      <c r="B282" s="98"/>
      <c r="C282" s="99" t="str">
        <f>IFERROR(VLOOKUP(Tabela18[[#This Row],[Produto]],produtos,3,0),"")</f>
        <v/>
      </c>
      <c r="D282" s="100" t="str">
        <f>IFERROR(Tabela18[[#This Row],[preço unitário]]*Tabela18[[#This Row],[Qtd]],"")</f>
        <v/>
      </c>
      <c r="E282" s="88"/>
      <c r="F282" s="97"/>
      <c r="G282" s="97"/>
      <c r="H282" s="156" t="str">
        <f>IFERROR(VLOOKUP(Tabela31[[#This Row],[Produto]],produtos,5,0),"")</f>
        <v/>
      </c>
      <c r="I282" s="157" t="str">
        <f>IFERROR(Tabela31[[#This Row],[preço unitário]]*Tabela31[[#This Row],[Qtd]],"")</f>
        <v/>
      </c>
      <c r="J282" s="88"/>
      <c r="K282" s="92"/>
      <c r="L282" s="92"/>
      <c r="M282" s="92"/>
    </row>
    <row r="283" spans="1:13" s="86" customFormat="1" x14ac:dyDescent="0.3">
      <c r="A283" s="97"/>
      <c r="B283" s="98"/>
      <c r="C283" s="99" t="str">
        <f>IFERROR(VLOOKUP(Tabela18[[#This Row],[Produto]],produtos,3,0),"")</f>
        <v/>
      </c>
      <c r="D283" s="100" t="str">
        <f>IFERROR(Tabela18[[#This Row],[preço unitário]]*Tabela18[[#This Row],[Qtd]],"")</f>
        <v/>
      </c>
      <c r="E283" s="88"/>
      <c r="F283" s="97"/>
      <c r="G283" s="97"/>
      <c r="H283" s="156" t="str">
        <f>IFERROR(VLOOKUP(Tabela31[[#This Row],[Produto]],produtos,5,0),"")</f>
        <v/>
      </c>
      <c r="I283" s="157" t="str">
        <f>IFERROR(Tabela31[[#This Row],[preço unitário]]*Tabela31[[#This Row],[Qtd]],"")</f>
        <v/>
      </c>
      <c r="J283" s="88"/>
      <c r="K283" s="92"/>
      <c r="L283" s="92"/>
      <c r="M283" s="92"/>
    </row>
    <row r="284" spans="1:13" s="86" customFormat="1" x14ac:dyDescent="0.3">
      <c r="A284" s="97"/>
      <c r="B284" s="98"/>
      <c r="C284" s="99" t="str">
        <f>IFERROR(VLOOKUP(Tabela18[[#This Row],[Produto]],produtos,3,0),"")</f>
        <v/>
      </c>
      <c r="D284" s="100" t="str">
        <f>IFERROR(Tabela18[[#This Row],[preço unitário]]*Tabela18[[#This Row],[Qtd]],"")</f>
        <v/>
      </c>
      <c r="E284" s="88"/>
      <c r="F284" s="97"/>
      <c r="G284" s="97"/>
      <c r="H284" s="156" t="str">
        <f>IFERROR(VLOOKUP(Tabela31[[#This Row],[Produto]],produtos,5,0),"")</f>
        <v/>
      </c>
      <c r="I284" s="157" t="str">
        <f>IFERROR(Tabela31[[#This Row],[preço unitário]]*Tabela31[[#This Row],[Qtd]],"")</f>
        <v/>
      </c>
      <c r="J284" s="88"/>
      <c r="K284" s="92"/>
      <c r="L284" s="92"/>
      <c r="M284" s="92"/>
    </row>
    <row r="285" spans="1:13" s="86" customFormat="1" x14ac:dyDescent="0.3">
      <c r="A285" s="97"/>
      <c r="B285" s="98"/>
      <c r="C285" s="99" t="str">
        <f>IFERROR(VLOOKUP(Tabela18[[#This Row],[Produto]],produtos,3,0),"")</f>
        <v/>
      </c>
      <c r="D285" s="100" t="str">
        <f>IFERROR(Tabela18[[#This Row],[preço unitário]]*Tabela18[[#This Row],[Qtd]],"")</f>
        <v/>
      </c>
      <c r="E285" s="88"/>
      <c r="F285" s="97"/>
      <c r="G285" s="97"/>
      <c r="H285" s="156" t="str">
        <f>IFERROR(VLOOKUP(Tabela31[[#This Row],[Produto]],produtos,5,0),"")</f>
        <v/>
      </c>
      <c r="I285" s="157" t="str">
        <f>IFERROR(Tabela31[[#This Row],[preço unitário]]*Tabela31[[#This Row],[Qtd]],"")</f>
        <v/>
      </c>
      <c r="J285" s="88"/>
      <c r="K285" s="92"/>
      <c r="L285" s="92"/>
      <c r="M285" s="92"/>
    </row>
    <row r="286" spans="1:13" s="86" customFormat="1" x14ac:dyDescent="0.3">
      <c r="A286" s="97"/>
      <c r="B286" s="98"/>
      <c r="C286" s="99" t="str">
        <f>IFERROR(VLOOKUP(Tabela18[[#This Row],[Produto]],produtos,3,0),"")</f>
        <v/>
      </c>
      <c r="D286" s="100" t="str">
        <f>IFERROR(Tabela18[[#This Row],[preço unitário]]*Tabela18[[#This Row],[Qtd]],"")</f>
        <v/>
      </c>
      <c r="E286" s="88"/>
      <c r="F286" s="97"/>
      <c r="G286" s="97"/>
      <c r="H286" s="156" t="str">
        <f>IFERROR(VLOOKUP(Tabela31[[#This Row],[Produto]],produtos,5,0),"")</f>
        <v/>
      </c>
      <c r="I286" s="157" t="str">
        <f>IFERROR(Tabela31[[#This Row],[preço unitário]]*Tabela31[[#This Row],[Qtd]],"")</f>
        <v/>
      </c>
      <c r="J286" s="88"/>
      <c r="K286" s="92"/>
      <c r="L286" s="92"/>
      <c r="M286" s="92"/>
    </row>
    <row r="287" spans="1:13" s="86" customFormat="1" x14ac:dyDescent="0.3">
      <c r="A287" s="97"/>
      <c r="B287" s="98"/>
      <c r="C287" s="99" t="str">
        <f>IFERROR(VLOOKUP(Tabela18[[#This Row],[Produto]],produtos,3,0),"")</f>
        <v/>
      </c>
      <c r="D287" s="100" t="str">
        <f>IFERROR(Tabela18[[#This Row],[preço unitário]]*Tabela18[[#This Row],[Qtd]],"")</f>
        <v/>
      </c>
      <c r="E287" s="88"/>
      <c r="F287" s="97"/>
      <c r="G287" s="97"/>
      <c r="H287" s="156" t="str">
        <f>IFERROR(VLOOKUP(Tabela31[[#This Row],[Produto]],produtos,5,0),"")</f>
        <v/>
      </c>
      <c r="I287" s="157" t="str">
        <f>IFERROR(Tabela31[[#This Row],[preço unitário]]*Tabela31[[#This Row],[Qtd]],"")</f>
        <v/>
      </c>
      <c r="J287" s="88"/>
      <c r="K287" s="92"/>
      <c r="L287" s="92"/>
      <c r="M287" s="92"/>
    </row>
    <row r="288" spans="1:13" s="86" customFormat="1" x14ac:dyDescent="0.3">
      <c r="A288" s="97"/>
      <c r="B288" s="98"/>
      <c r="C288" s="99" t="str">
        <f>IFERROR(VLOOKUP(Tabela18[[#This Row],[Produto]],produtos,3,0),"")</f>
        <v/>
      </c>
      <c r="D288" s="100" t="str">
        <f>IFERROR(Tabela18[[#This Row],[preço unitário]]*Tabela18[[#This Row],[Qtd]],"")</f>
        <v/>
      </c>
      <c r="E288" s="88"/>
      <c r="F288" s="97"/>
      <c r="G288" s="97"/>
      <c r="H288" s="156" t="str">
        <f>IFERROR(VLOOKUP(Tabela31[[#This Row],[Produto]],produtos,5,0),"")</f>
        <v/>
      </c>
      <c r="I288" s="157" t="str">
        <f>IFERROR(Tabela31[[#This Row],[preço unitário]]*Tabela31[[#This Row],[Qtd]],"")</f>
        <v/>
      </c>
      <c r="J288" s="88"/>
      <c r="K288" s="92"/>
      <c r="L288" s="92"/>
      <c r="M288" s="92"/>
    </row>
    <row r="289" spans="1:13" s="86" customFormat="1" x14ac:dyDescent="0.3">
      <c r="A289" s="97"/>
      <c r="B289" s="98"/>
      <c r="C289" s="99" t="str">
        <f>IFERROR(VLOOKUP(Tabela18[[#This Row],[Produto]],produtos,3,0),"")</f>
        <v/>
      </c>
      <c r="D289" s="100" t="str">
        <f>IFERROR(Tabela18[[#This Row],[preço unitário]]*Tabela18[[#This Row],[Qtd]],"")</f>
        <v/>
      </c>
      <c r="E289" s="88"/>
      <c r="F289" s="97"/>
      <c r="G289" s="97"/>
      <c r="H289" s="156" t="str">
        <f>IFERROR(VLOOKUP(Tabela31[[#This Row],[Produto]],produtos,5,0),"")</f>
        <v/>
      </c>
      <c r="I289" s="157" t="str">
        <f>IFERROR(Tabela31[[#This Row],[preço unitário]]*Tabela31[[#This Row],[Qtd]],"")</f>
        <v/>
      </c>
      <c r="J289" s="88"/>
      <c r="K289" s="92"/>
      <c r="L289" s="92"/>
      <c r="M289" s="92"/>
    </row>
    <row r="290" spans="1:13" s="86" customFormat="1" x14ac:dyDescent="0.3">
      <c r="A290" s="97"/>
      <c r="B290" s="98"/>
      <c r="C290" s="99" t="str">
        <f>IFERROR(VLOOKUP(Tabela18[[#This Row],[Produto]],produtos,3,0),"")</f>
        <v/>
      </c>
      <c r="D290" s="100" t="str">
        <f>IFERROR(Tabela18[[#This Row],[preço unitário]]*Tabela18[[#This Row],[Qtd]],"")</f>
        <v/>
      </c>
      <c r="E290" s="88"/>
      <c r="F290" s="97"/>
      <c r="G290" s="97"/>
      <c r="H290" s="156" t="str">
        <f>IFERROR(VLOOKUP(Tabela31[[#This Row],[Produto]],produtos,5,0),"")</f>
        <v/>
      </c>
      <c r="I290" s="157" t="str">
        <f>IFERROR(Tabela31[[#This Row],[preço unitário]]*Tabela31[[#This Row],[Qtd]],"")</f>
        <v/>
      </c>
      <c r="J290" s="88"/>
      <c r="K290" s="92"/>
      <c r="L290" s="92"/>
      <c r="M290" s="92"/>
    </row>
    <row r="291" spans="1:13" s="86" customFormat="1" x14ac:dyDescent="0.3">
      <c r="A291" s="97"/>
      <c r="B291" s="98"/>
      <c r="C291" s="99" t="str">
        <f>IFERROR(VLOOKUP(Tabela18[[#This Row],[Produto]],produtos,3,0),"")</f>
        <v/>
      </c>
      <c r="D291" s="100" t="str">
        <f>IFERROR(Tabela18[[#This Row],[preço unitário]]*Tabela18[[#This Row],[Qtd]],"")</f>
        <v/>
      </c>
      <c r="E291" s="88"/>
      <c r="F291" s="97"/>
      <c r="G291" s="97"/>
      <c r="H291" s="156" t="str">
        <f>IFERROR(VLOOKUP(Tabela31[[#This Row],[Produto]],produtos,5,0),"")</f>
        <v/>
      </c>
      <c r="I291" s="157" t="str">
        <f>IFERROR(Tabela31[[#This Row],[preço unitário]]*Tabela31[[#This Row],[Qtd]],"")</f>
        <v/>
      </c>
      <c r="J291" s="88"/>
      <c r="K291" s="92"/>
      <c r="L291" s="92"/>
      <c r="M291" s="92"/>
    </row>
    <row r="292" spans="1:13" s="86" customFormat="1" x14ac:dyDescent="0.3">
      <c r="A292" s="97"/>
      <c r="B292" s="98"/>
      <c r="C292" s="99" t="str">
        <f>IFERROR(VLOOKUP(Tabela18[[#This Row],[Produto]],produtos,3,0),"")</f>
        <v/>
      </c>
      <c r="D292" s="100" t="str">
        <f>IFERROR(Tabela18[[#This Row],[preço unitário]]*Tabela18[[#This Row],[Qtd]],"")</f>
        <v/>
      </c>
      <c r="E292" s="88"/>
      <c r="F292" s="97"/>
      <c r="G292" s="97"/>
      <c r="H292" s="156" t="str">
        <f>IFERROR(VLOOKUP(Tabela31[[#This Row],[Produto]],produtos,5,0),"")</f>
        <v/>
      </c>
      <c r="I292" s="157" t="str">
        <f>IFERROR(Tabela31[[#This Row],[preço unitário]]*Tabela31[[#This Row],[Qtd]],"")</f>
        <v/>
      </c>
      <c r="J292" s="88"/>
      <c r="K292" s="92"/>
      <c r="L292" s="92"/>
      <c r="M292" s="92"/>
    </row>
    <row r="293" spans="1:13" s="86" customFormat="1" x14ac:dyDescent="0.3">
      <c r="A293" s="97"/>
      <c r="B293" s="98"/>
      <c r="C293" s="99" t="str">
        <f>IFERROR(VLOOKUP(Tabela18[[#This Row],[Produto]],produtos,3,0),"")</f>
        <v/>
      </c>
      <c r="D293" s="100" t="str">
        <f>IFERROR(Tabela18[[#This Row],[preço unitário]]*Tabela18[[#This Row],[Qtd]],"")</f>
        <v/>
      </c>
      <c r="E293" s="88"/>
      <c r="F293" s="97"/>
      <c r="G293" s="97"/>
      <c r="H293" s="156" t="str">
        <f>IFERROR(VLOOKUP(Tabela31[[#This Row],[Produto]],produtos,5,0),"")</f>
        <v/>
      </c>
      <c r="I293" s="157" t="str">
        <f>IFERROR(Tabela31[[#This Row],[preço unitário]]*Tabela31[[#This Row],[Qtd]],"")</f>
        <v/>
      </c>
      <c r="J293" s="88"/>
      <c r="K293" s="92"/>
      <c r="L293" s="92"/>
      <c r="M293" s="92"/>
    </row>
    <row r="294" spans="1:13" s="86" customFormat="1" x14ac:dyDescent="0.3">
      <c r="A294" s="97"/>
      <c r="B294" s="98"/>
      <c r="C294" s="99" t="str">
        <f>IFERROR(VLOOKUP(Tabela18[[#This Row],[Produto]],produtos,3,0),"")</f>
        <v/>
      </c>
      <c r="D294" s="100" t="str">
        <f>IFERROR(Tabela18[[#This Row],[preço unitário]]*Tabela18[[#This Row],[Qtd]],"")</f>
        <v/>
      </c>
      <c r="E294" s="88"/>
      <c r="F294" s="97"/>
      <c r="G294" s="97"/>
      <c r="H294" s="156" t="str">
        <f>IFERROR(VLOOKUP(Tabela31[[#This Row],[Produto]],produtos,5,0),"")</f>
        <v/>
      </c>
      <c r="I294" s="157" t="str">
        <f>IFERROR(Tabela31[[#This Row],[preço unitário]]*Tabela31[[#This Row],[Qtd]],"")</f>
        <v/>
      </c>
      <c r="J294" s="88"/>
      <c r="K294" s="92"/>
      <c r="L294" s="92"/>
      <c r="M294" s="92"/>
    </row>
    <row r="295" spans="1:13" s="86" customFormat="1" x14ac:dyDescent="0.3">
      <c r="A295" s="97"/>
      <c r="B295" s="98"/>
      <c r="C295" s="99" t="str">
        <f>IFERROR(VLOOKUP(Tabela18[[#This Row],[Produto]],produtos,3,0),"")</f>
        <v/>
      </c>
      <c r="D295" s="100" t="str">
        <f>IFERROR(Tabela18[[#This Row],[preço unitário]]*Tabela18[[#This Row],[Qtd]],"")</f>
        <v/>
      </c>
      <c r="E295" s="88"/>
      <c r="F295" s="97"/>
      <c r="G295" s="97"/>
      <c r="H295" s="156" t="str">
        <f>IFERROR(VLOOKUP(Tabela31[[#This Row],[Produto]],produtos,5,0),"")</f>
        <v/>
      </c>
      <c r="I295" s="157" t="str">
        <f>IFERROR(Tabela31[[#This Row],[preço unitário]]*Tabela31[[#This Row],[Qtd]],"")</f>
        <v/>
      </c>
      <c r="J295" s="88"/>
      <c r="K295" s="92"/>
      <c r="L295" s="92"/>
      <c r="M295" s="92"/>
    </row>
    <row r="296" spans="1:13" s="86" customFormat="1" x14ac:dyDescent="0.3">
      <c r="A296" s="97"/>
      <c r="B296" s="98"/>
      <c r="C296" s="99" t="str">
        <f>IFERROR(VLOOKUP(Tabela18[[#This Row],[Produto]],produtos,3,0),"")</f>
        <v/>
      </c>
      <c r="D296" s="100" t="str">
        <f>IFERROR(Tabela18[[#This Row],[preço unitário]]*Tabela18[[#This Row],[Qtd]],"")</f>
        <v/>
      </c>
      <c r="E296" s="88"/>
      <c r="F296" s="97"/>
      <c r="G296" s="97"/>
      <c r="H296" s="156" t="str">
        <f>IFERROR(VLOOKUP(Tabela31[[#This Row],[Produto]],produtos,5,0),"")</f>
        <v/>
      </c>
      <c r="I296" s="157" t="str">
        <f>IFERROR(Tabela31[[#This Row],[preço unitário]]*Tabela31[[#This Row],[Qtd]],"")</f>
        <v/>
      </c>
      <c r="J296" s="88"/>
      <c r="K296" s="92"/>
      <c r="L296" s="92"/>
      <c r="M296" s="92"/>
    </row>
    <row r="297" spans="1:13" s="86" customFormat="1" x14ac:dyDescent="0.3">
      <c r="A297" s="97"/>
      <c r="B297" s="98"/>
      <c r="C297" s="99" t="str">
        <f>IFERROR(VLOOKUP(Tabela18[[#This Row],[Produto]],produtos,3,0),"")</f>
        <v/>
      </c>
      <c r="D297" s="100" t="str">
        <f>IFERROR(Tabela18[[#This Row],[preço unitário]]*Tabela18[[#This Row],[Qtd]],"")</f>
        <v/>
      </c>
      <c r="E297" s="88"/>
      <c r="F297" s="97"/>
      <c r="G297" s="97"/>
      <c r="H297" s="156" t="str">
        <f>IFERROR(VLOOKUP(Tabela31[[#This Row],[Produto]],produtos,5,0),"")</f>
        <v/>
      </c>
      <c r="I297" s="157" t="str">
        <f>IFERROR(Tabela31[[#This Row],[preço unitário]]*Tabela31[[#This Row],[Qtd]],"")</f>
        <v/>
      </c>
      <c r="J297" s="88"/>
      <c r="K297" s="92"/>
      <c r="L297" s="92"/>
      <c r="M297" s="92"/>
    </row>
    <row r="298" spans="1:13" s="86" customFormat="1" x14ac:dyDescent="0.3">
      <c r="A298" s="97"/>
      <c r="B298" s="98"/>
      <c r="C298" s="99" t="str">
        <f>IFERROR(VLOOKUP(Tabela18[[#This Row],[Produto]],produtos,3,0),"")</f>
        <v/>
      </c>
      <c r="D298" s="100" t="str">
        <f>IFERROR(Tabela18[[#This Row],[preço unitário]]*Tabela18[[#This Row],[Qtd]],"")</f>
        <v/>
      </c>
      <c r="E298" s="88"/>
      <c r="F298" s="97"/>
      <c r="G298" s="97"/>
      <c r="H298" s="156" t="str">
        <f>IFERROR(VLOOKUP(Tabela31[[#This Row],[Produto]],produtos,5,0),"")</f>
        <v/>
      </c>
      <c r="I298" s="157" t="str">
        <f>IFERROR(Tabela31[[#This Row],[preço unitário]]*Tabela31[[#This Row],[Qtd]],"")</f>
        <v/>
      </c>
      <c r="J298" s="88"/>
      <c r="K298" s="92"/>
      <c r="L298" s="92"/>
      <c r="M298" s="92"/>
    </row>
    <row r="299" spans="1:13" s="86" customFormat="1" x14ac:dyDescent="0.3">
      <c r="A299" s="102"/>
      <c r="B299" s="103"/>
      <c r="C299" s="99" t="str">
        <f>IFERROR(VLOOKUP(Tabela18[[#This Row],[Produto]],produtos,3,0),"")</f>
        <v/>
      </c>
      <c r="D299" s="100" t="str">
        <f>IFERROR(Tabela18[[#This Row],[preço unitário]]*Tabela18[[#This Row],[Qtd]],"")</f>
        <v/>
      </c>
      <c r="E299" s="88"/>
      <c r="F299" s="102"/>
      <c r="G299" s="102"/>
      <c r="H299" s="156" t="str">
        <f>IFERROR(VLOOKUP(Tabela31[[#This Row],[Produto]],produtos,5,0),"")</f>
        <v/>
      </c>
      <c r="I299" s="157" t="str">
        <f>IFERROR(Tabela31[[#This Row],[preço unitário]]*Tabela31[[#This Row],[Qtd]],"")</f>
        <v/>
      </c>
      <c r="J299" s="88"/>
      <c r="K299" s="92"/>
      <c r="L299" s="92"/>
      <c r="M299" s="92"/>
    </row>
    <row r="300" spans="1:13" s="82" customFormat="1" x14ac:dyDescent="0.3">
      <c r="A300" s="80"/>
      <c r="B300" s="80"/>
      <c r="C300" s="81"/>
      <c r="D300" s="80"/>
      <c r="E300" s="80"/>
      <c r="F300" s="80"/>
      <c r="G300" s="80"/>
      <c r="H300" s="80"/>
      <c r="I300" s="80"/>
      <c r="J300" s="80"/>
      <c r="K300" s="83"/>
      <c r="L300" s="83"/>
      <c r="M300" s="83"/>
    </row>
  </sheetData>
  <mergeCells count="7">
    <mergeCell ref="A1:I1"/>
    <mergeCell ref="F4:H4"/>
    <mergeCell ref="A7:D7"/>
    <mergeCell ref="F7:I7"/>
    <mergeCell ref="L2:M2"/>
    <mergeCell ref="I4:J4"/>
    <mergeCell ref="I5:J5"/>
  </mergeCells>
  <conditionalFormatting sqref="I5:J5">
    <cfRule type="cellIs" dxfId="207" priority="1" operator="lessThan">
      <formula>0</formula>
    </cfRule>
  </conditionalFormatting>
  <dataValidations count="1">
    <dataValidation allowBlank="1" showInputMessage="1" showErrorMessage="1" promptTitle="Atenção:" prompt="Verifique se o preço do produto continua o mesmo,se não faça a alteração de preço na guia cadastro." sqref="B24:B299 B9:B22 C9:C299" xr:uid="{00000000-0002-0000-0400-000000000000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OFFSET(produtos!$B$4,0,0,COUNTA(produtos!$B$4:$B$9997),1)</xm:f>
          </x14:formula1>
          <xm:sqref>A9:A299 F9:F299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M300"/>
  <sheetViews>
    <sheetView showGridLines="0" workbookViewId="0">
      <pane ySplit="8" topLeftCell="A9" activePane="bottomLeft" state="frozen"/>
      <selection activeCell="F22" sqref="F22"/>
      <selection pane="bottomLeft" activeCell="F22" sqref="F22"/>
    </sheetView>
  </sheetViews>
  <sheetFormatPr defaultColWidth="0" defaultRowHeight="14.4" x14ac:dyDescent="0.3"/>
  <cols>
    <col min="1" max="1" width="24.33203125" style="88" customWidth="1"/>
    <col min="2" max="2" width="8.33203125" style="88" customWidth="1"/>
    <col min="3" max="3" width="16.109375" style="88" customWidth="1"/>
    <col min="4" max="4" width="12.44140625" style="88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18.6640625" style="88" bestFit="1" customWidth="1"/>
    <col min="9" max="9" width="12.44140625" style="88" customWidth="1"/>
    <col min="10" max="10" width="11.109375" style="88" customWidth="1"/>
    <col min="11" max="11" width="14.6640625" style="92" hidden="1" customWidth="1"/>
    <col min="12" max="12" width="18.88671875" style="92" hidden="1" customWidth="1"/>
    <col min="13" max="13" width="10.44140625" style="104" hidden="1" customWidth="1"/>
    <col min="14" max="16384" width="9.109375" style="86" hidden="1"/>
  </cols>
  <sheetData>
    <row r="1" spans="1:13" ht="36" customHeight="1" x14ac:dyDescent="0.3">
      <c r="A1" s="215" t="s">
        <v>33</v>
      </c>
      <c r="B1" s="215"/>
      <c r="C1" s="215"/>
      <c r="D1" s="215"/>
      <c r="E1" s="215"/>
      <c r="F1" s="215"/>
      <c r="G1" s="215"/>
      <c r="H1" s="215"/>
      <c r="I1" s="215"/>
      <c r="J1" s="85"/>
      <c r="K1" s="85"/>
      <c r="L1" s="85"/>
      <c r="M1" s="86"/>
    </row>
    <row r="2" spans="1:13" ht="9" customHeigh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9" customHeight="1" x14ac:dyDescent="0.3">
      <c r="K3" s="88"/>
      <c r="L3" s="88"/>
      <c r="M3" s="86"/>
    </row>
    <row r="4" spans="1:13" ht="27.6" x14ac:dyDescent="0.3">
      <c r="A4" s="89"/>
      <c r="B4" s="90" t="s">
        <v>26</v>
      </c>
      <c r="C4" s="90"/>
      <c r="D4" s="90" t="s">
        <v>28</v>
      </c>
      <c r="E4" s="90"/>
      <c r="F4" s="216" t="s">
        <v>10</v>
      </c>
      <c r="G4" s="216"/>
      <c r="H4" s="216"/>
      <c r="I4" s="216" t="s">
        <v>27</v>
      </c>
      <c r="J4" s="216"/>
      <c r="K4" s="90"/>
      <c r="L4" s="90"/>
      <c r="M4" s="86"/>
    </row>
    <row r="5" spans="1:13" x14ac:dyDescent="0.3">
      <c r="A5" s="89"/>
      <c r="B5" s="90">
        <f>SUM(Tabela33[Qtd])</f>
        <v>2</v>
      </c>
      <c r="C5" s="90"/>
      <c r="D5" s="91">
        <f>SUM(Tabela33[Total])</f>
        <v>0</v>
      </c>
      <c r="E5" s="90"/>
      <c r="F5" s="90"/>
      <c r="G5" s="90">
        <f>SUM(Tabela34[Qtd])</f>
        <v>1</v>
      </c>
      <c r="H5" s="91">
        <f>SUM(Tabela34[total])</f>
        <v>0</v>
      </c>
      <c r="I5" s="219">
        <f>H5-D5</f>
        <v>0</v>
      </c>
      <c r="J5" s="216"/>
      <c r="K5" s="90"/>
      <c r="L5" s="90"/>
      <c r="M5" s="86"/>
    </row>
    <row r="6" spans="1:13" x14ac:dyDescent="0.3">
      <c r="K6" s="88"/>
      <c r="L6" s="88"/>
      <c r="M6" s="86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12"/>
      <c r="M7" s="92"/>
    </row>
    <row r="8" spans="1:13" ht="15" customHeight="1" x14ac:dyDescent="0.3">
      <c r="A8" s="93" t="s">
        <v>3</v>
      </c>
      <c r="B8" s="94" t="s">
        <v>6</v>
      </c>
      <c r="C8" s="94" t="s">
        <v>7</v>
      </c>
      <c r="D8" s="95" t="s">
        <v>4</v>
      </c>
      <c r="F8" s="94" t="s">
        <v>3</v>
      </c>
      <c r="G8" s="96" t="s">
        <v>6</v>
      </c>
      <c r="H8" s="94" t="s">
        <v>7</v>
      </c>
      <c r="I8" s="95" t="s">
        <v>9</v>
      </c>
      <c r="J8" s="86"/>
      <c r="M8" s="92"/>
    </row>
    <row r="9" spans="1:13" x14ac:dyDescent="0.3">
      <c r="A9" s="97" t="s">
        <v>2</v>
      </c>
      <c r="B9" s="98">
        <v>2</v>
      </c>
      <c r="C9" s="99" t="str">
        <f>IFERROR(VLOOKUP(Tabela33[[#This Row],[Produto]],produtos,3,0),"")</f>
        <v/>
      </c>
      <c r="D9" s="100" t="str">
        <f>IFERROR(Tabela33[[#This Row],[preço unitário]]*Tabela33[[#This Row],[Qtd]],"")</f>
        <v/>
      </c>
      <c r="E9" s="86"/>
      <c r="F9" s="101" t="s">
        <v>2</v>
      </c>
      <c r="G9" s="97">
        <v>1</v>
      </c>
      <c r="H9" s="99" t="str">
        <f>IFERROR(VLOOKUP(Tabela34[[#This Row],[Produto]],produtos,5,0),"")</f>
        <v/>
      </c>
      <c r="I9" s="100" t="str">
        <f>IFERROR(Tabela34[[#This Row],[preço unitário]]*Tabela34[[#This Row],[Qtd]],"")</f>
        <v/>
      </c>
      <c r="J9" s="86"/>
      <c r="M9" s="92"/>
    </row>
    <row r="10" spans="1:13" x14ac:dyDescent="0.3">
      <c r="A10" s="97"/>
      <c r="B10" s="98"/>
      <c r="C10" s="99" t="str">
        <f>IFERROR(VLOOKUP(Tabela33[[#This Row],[Produto]],produtos,3,0),"")</f>
        <v/>
      </c>
      <c r="D10" s="100" t="str">
        <f>IFERROR(Tabela33[[#This Row],[preço unitário]]*Tabela33[[#This Row],[Qtd]],"")</f>
        <v/>
      </c>
      <c r="E10" s="86"/>
      <c r="F10" s="97"/>
      <c r="G10" s="97"/>
      <c r="H10" s="99" t="str">
        <f>IFERROR(VLOOKUP(Tabela34[[#This Row],[Produto]],produtos,5,0),"")</f>
        <v/>
      </c>
      <c r="I10" s="100" t="str">
        <f>IFERROR(Tabela34[[#This Row],[preço unitário]]*Tabela34[[#This Row],[Qtd]],"")</f>
        <v/>
      </c>
      <c r="J10" s="86"/>
      <c r="M10" s="92"/>
    </row>
    <row r="11" spans="1:13" x14ac:dyDescent="0.3">
      <c r="A11" s="97"/>
      <c r="B11" s="98"/>
      <c r="C11" s="99" t="str">
        <f>IFERROR(VLOOKUP(Tabela33[[#This Row],[Produto]],produtos,3,0),"")</f>
        <v/>
      </c>
      <c r="D11" s="100" t="str">
        <f>IFERROR(Tabela33[[#This Row],[preço unitário]]*Tabela33[[#This Row],[Qtd]],"")</f>
        <v/>
      </c>
      <c r="E11" s="86"/>
      <c r="F11" s="97"/>
      <c r="G11" s="97"/>
      <c r="H11" s="99" t="str">
        <f>IFERROR(VLOOKUP(Tabela34[[#This Row],[Produto]],produtos,5,0),"")</f>
        <v/>
      </c>
      <c r="I11" s="100" t="str">
        <f>IFERROR(Tabela34[[#This Row],[preço unitário]]*Tabela34[[#This Row],[Qtd]],"")</f>
        <v/>
      </c>
      <c r="J11" s="86"/>
      <c r="M11" s="92"/>
    </row>
    <row r="12" spans="1:13" x14ac:dyDescent="0.3">
      <c r="A12" s="97"/>
      <c r="B12" s="98"/>
      <c r="C12" s="99" t="str">
        <f>IFERROR(VLOOKUP(Tabela33[[#This Row],[Produto]],produtos,3,0),"")</f>
        <v/>
      </c>
      <c r="D12" s="100" t="str">
        <f>IFERROR(Tabela33[[#This Row],[preço unitário]]*Tabela33[[#This Row],[Qtd]],"")</f>
        <v/>
      </c>
      <c r="E12" s="86"/>
      <c r="F12" s="97"/>
      <c r="G12" s="97"/>
      <c r="H12" s="99" t="str">
        <f>IFERROR(VLOOKUP(Tabela34[[#This Row],[Produto]],produtos,5,0),"")</f>
        <v/>
      </c>
      <c r="I12" s="100" t="str">
        <f>IFERROR(Tabela34[[#This Row],[preço unitário]]*Tabela34[[#This Row],[Qtd]],"")</f>
        <v/>
      </c>
      <c r="J12" s="86"/>
      <c r="M12" s="92"/>
    </row>
    <row r="13" spans="1:13" x14ac:dyDescent="0.3">
      <c r="A13" s="97"/>
      <c r="B13" s="98"/>
      <c r="C13" s="99" t="str">
        <f>IFERROR(VLOOKUP(Tabela33[[#This Row],[Produto]],produtos,3,0),"")</f>
        <v/>
      </c>
      <c r="D13" s="100" t="str">
        <f>IFERROR(Tabela33[[#This Row],[preço unitário]]*Tabela33[[#This Row],[Qtd]],"")</f>
        <v/>
      </c>
      <c r="E13" s="86"/>
      <c r="F13" s="97"/>
      <c r="G13" s="97"/>
      <c r="H13" s="99" t="str">
        <f>IFERROR(VLOOKUP(Tabela34[[#This Row],[Produto]],produtos,5,0),"")</f>
        <v/>
      </c>
      <c r="I13" s="100" t="str">
        <f>IFERROR(Tabela34[[#This Row],[preço unitário]]*Tabela34[[#This Row],[Qtd]],"")</f>
        <v/>
      </c>
      <c r="J13" s="86"/>
      <c r="M13" s="92"/>
    </row>
    <row r="14" spans="1:13" x14ac:dyDescent="0.3">
      <c r="A14" s="97"/>
      <c r="B14" s="98"/>
      <c r="C14" s="99" t="str">
        <f>IFERROR(VLOOKUP(Tabela33[[#This Row],[Produto]],produtos,3,0),"")</f>
        <v/>
      </c>
      <c r="D14" s="100" t="str">
        <f>IFERROR(Tabela33[[#This Row],[preço unitário]]*Tabela33[[#This Row],[Qtd]],"")</f>
        <v/>
      </c>
      <c r="E14" s="86"/>
      <c r="F14" s="97"/>
      <c r="G14" s="97"/>
      <c r="H14" s="99" t="str">
        <f>IFERROR(VLOOKUP(Tabela34[[#This Row],[Produto]],produtos,5,0),"")</f>
        <v/>
      </c>
      <c r="I14" s="100" t="str">
        <f>IFERROR(Tabela34[[#This Row],[preço unitário]]*Tabela34[[#This Row],[Qtd]],"")</f>
        <v/>
      </c>
      <c r="J14" s="86"/>
      <c r="M14" s="92"/>
    </row>
    <row r="15" spans="1:13" x14ac:dyDescent="0.3">
      <c r="A15" s="97"/>
      <c r="B15" s="98"/>
      <c r="C15" s="99" t="str">
        <f>IFERROR(VLOOKUP(Tabela33[[#This Row],[Produto]],produtos,3,0),"")</f>
        <v/>
      </c>
      <c r="D15" s="100" t="str">
        <f>IFERROR(Tabela33[[#This Row],[preço unitário]]*Tabela33[[#This Row],[Qtd]],"")</f>
        <v/>
      </c>
      <c r="E15" s="86"/>
      <c r="F15" s="97"/>
      <c r="G15" s="97"/>
      <c r="H15" s="99" t="str">
        <f>IFERROR(VLOOKUP(Tabela34[[#This Row],[Produto]],produtos,5,0),"")</f>
        <v/>
      </c>
      <c r="I15" s="100" t="str">
        <f>IFERROR(Tabela34[[#This Row],[preço unitário]]*Tabela34[[#This Row],[Qtd]],"")</f>
        <v/>
      </c>
      <c r="J15" s="86"/>
      <c r="M15" s="92"/>
    </row>
    <row r="16" spans="1:13" x14ac:dyDescent="0.3">
      <c r="A16" s="97"/>
      <c r="B16" s="98"/>
      <c r="C16" s="99" t="str">
        <f>IFERROR(VLOOKUP(Tabela33[[#This Row],[Produto]],produtos,3,0),"")</f>
        <v/>
      </c>
      <c r="D16" s="100" t="str">
        <f>IFERROR(Tabela33[[#This Row],[preço unitário]]*Tabela33[[#This Row],[Qtd]],"")</f>
        <v/>
      </c>
      <c r="E16" s="86"/>
      <c r="F16" s="97"/>
      <c r="G16" s="97"/>
      <c r="H16" s="99" t="str">
        <f>IFERROR(VLOOKUP(Tabela34[[#This Row],[Produto]],produtos,5,0),"")</f>
        <v/>
      </c>
      <c r="I16" s="100" t="str">
        <f>IFERROR(Tabela34[[#This Row],[preço unitário]]*Tabela34[[#This Row],[Qtd]],"")</f>
        <v/>
      </c>
      <c r="J16" s="86"/>
      <c r="M16" s="92"/>
    </row>
    <row r="17" spans="1:13" x14ac:dyDescent="0.3">
      <c r="A17" s="97"/>
      <c r="B17" s="98"/>
      <c r="C17" s="99" t="str">
        <f>IFERROR(VLOOKUP(Tabela33[[#This Row],[Produto]],produtos,3,0),"")</f>
        <v/>
      </c>
      <c r="D17" s="100" t="str">
        <f>IFERROR(Tabela33[[#This Row],[preço unitário]]*Tabela33[[#This Row],[Qtd]],"")</f>
        <v/>
      </c>
      <c r="E17" s="86"/>
      <c r="F17" s="97"/>
      <c r="G17" s="97"/>
      <c r="H17" s="99" t="str">
        <f>IFERROR(VLOOKUP(Tabela34[[#This Row],[Produto]],produtos,5,0),"")</f>
        <v/>
      </c>
      <c r="I17" s="100" t="str">
        <f>IFERROR(Tabela34[[#This Row],[preço unitário]]*Tabela34[[#This Row],[Qtd]],"")</f>
        <v/>
      </c>
      <c r="J17" s="86"/>
      <c r="M17" s="92"/>
    </row>
    <row r="18" spans="1:13" x14ac:dyDescent="0.3">
      <c r="A18" s="97"/>
      <c r="B18" s="98"/>
      <c r="C18" s="99" t="str">
        <f>IFERROR(VLOOKUP(Tabela33[[#This Row],[Produto]],produtos,3,0),"")</f>
        <v/>
      </c>
      <c r="D18" s="100" t="str">
        <f>IFERROR(Tabela33[[#This Row],[preço unitário]]*Tabela33[[#This Row],[Qtd]],"")</f>
        <v/>
      </c>
      <c r="E18" s="86"/>
      <c r="F18" s="97"/>
      <c r="G18" s="97"/>
      <c r="H18" s="99" t="str">
        <f>IFERROR(VLOOKUP(Tabela34[[#This Row],[Produto]],produtos,5,0),"")</f>
        <v/>
      </c>
      <c r="I18" s="100" t="str">
        <f>IFERROR(Tabela34[[#This Row],[preço unitário]]*Tabela34[[#This Row],[Qtd]],"")</f>
        <v/>
      </c>
      <c r="J18" s="86"/>
      <c r="M18" s="92"/>
    </row>
    <row r="19" spans="1:13" x14ac:dyDescent="0.3">
      <c r="A19" s="97"/>
      <c r="B19" s="98"/>
      <c r="C19" s="99" t="str">
        <f>IFERROR(VLOOKUP(Tabela33[[#This Row],[Produto]],produtos,3,0),"")</f>
        <v/>
      </c>
      <c r="D19" s="100" t="str">
        <f>IFERROR(Tabela33[[#This Row],[preço unitário]]*Tabela33[[#This Row],[Qtd]],"")</f>
        <v/>
      </c>
      <c r="E19" s="86"/>
      <c r="F19" s="97"/>
      <c r="G19" s="97"/>
      <c r="H19" s="99" t="str">
        <f>IFERROR(VLOOKUP(Tabela34[[#This Row],[Produto]],produtos,5,0),"")</f>
        <v/>
      </c>
      <c r="I19" s="100" t="str">
        <f>IFERROR(Tabela34[[#This Row],[preço unitário]]*Tabela34[[#This Row],[Qtd]],"")</f>
        <v/>
      </c>
      <c r="J19" s="86"/>
      <c r="M19" s="92"/>
    </row>
    <row r="20" spans="1:13" x14ac:dyDescent="0.3">
      <c r="A20" s="97"/>
      <c r="B20" s="98"/>
      <c r="C20" s="99" t="str">
        <f>IFERROR(VLOOKUP(Tabela33[[#This Row],[Produto]],produtos,3,0),"")</f>
        <v/>
      </c>
      <c r="D20" s="100" t="str">
        <f>IFERROR(Tabela33[[#This Row],[preço unitário]]*Tabela33[[#This Row],[Qtd]],"")</f>
        <v/>
      </c>
      <c r="E20" s="86"/>
      <c r="F20" s="97"/>
      <c r="G20" s="97"/>
      <c r="H20" s="99" t="str">
        <f>IFERROR(VLOOKUP(Tabela34[[#This Row],[Produto]],produtos,5,0),"")</f>
        <v/>
      </c>
      <c r="I20" s="100" t="str">
        <f>IFERROR(Tabela34[[#This Row],[preço unitário]]*Tabela34[[#This Row],[Qtd]],"")</f>
        <v/>
      </c>
      <c r="J20" s="86"/>
      <c r="M20" s="92"/>
    </row>
    <row r="21" spans="1:13" x14ac:dyDescent="0.3">
      <c r="A21" s="97"/>
      <c r="B21" s="98"/>
      <c r="C21" s="99" t="str">
        <f>IFERROR(VLOOKUP(Tabela33[[#This Row],[Produto]],produtos,3,0),"")</f>
        <v/>
      </c>
      <c r="D21" s="100" t="str">
        <f>IFERROR(Tabela33[[#This Row],[preço unitário]]*Tabela33[[#This Row],[Qtd]],"")</f>
        <v/>
      </c>
      <c r="E21" s="86"/>
      <c r="F21" s="97"/>
      <c r="G21" s="97"/>
      <c r="H21" s="99" t="str">
        <f>IFERROR(VLOOKUP(Tabela34[[#This Row],[Produto]],produtos,5,0),"")</f>
        <v/>
      </c>
      <c r="I21" s="100" t="str">
        <f>IFERROR(Tabela34[[#This Row],[preço unitário]]*Tabela34[[#This Row],[Qtd]],"")</f>
        <v/>
      </c>
      <c r="J21" s="86"/>
      <c r="M21" s="92"/>
    </row>
    <row r="22" spans="1:13" x14ac:dyDescent="0.3">
      <c r="A22" s="97"/>
      <c r="B22" s="98"/>
      <c r="C22" s="99" t="str">
        <f>IFERROR(VLOOKUP(Tabela33[[#This Row],[Produto]],produtos,3,0),"")</f>
        <v/>
      </c>
      <c r="D22" s="100" t="str">
        <f>IFERROR(Tabela33[[#This Row],[preço unitário]]*Tabela33[[#This Row],[Qtd]],"")</f>
        <v/>
      </c>
      <c r="E22" s="86"/>
      <c r="F22" s="97"/>
      <c r="G22" s="97"/>
      <c r="H22" s="99" t="str">
        <f>IFERROR(VLOOKUP(Tabela34[[#This Row],[Produto]],produtos,5,0),"")</f>
        <v/>
      </c>
      <c r="I22" s="100" t="str">
        <f>IFERROR(Tabela34[[#This Row],[preço unitário]]*Tabela34[[#This Row],[Qtd]],"")</f>
        <v/>
      </c>
      <c r="J22" s="86"/>
      <c r="M22" s="92"/>
    </row>
    <row r="23" spans="1:13" x14ac:dyDescent="0.3">
      <c r="A23" s="97"/>
      <c r="B23" s="98"/>
      <c r="C23" s="99" t="str">
        <f>IFERROR(VLOOKUP(Tabela33[[#This Row],[Produto]],produtos,3,0),"")</f>
        <v/>
      </c>
      <c r="D23" s="100" t="str">
        <f>IFERROR(Tabela33[[#This Row],[preço unitário]]*Tabela33[[#This Row],[Qtd]],"")</f>
        <v/>
      </c>
      <c r="E23" s="86"/>
      <c r="F23" s="97"/>
      <c r="G23" s="97"/>
      <c r="H23" s="99" t="str">
        <f>IFERROR(VLOOKUP(Tabela34[[#This Row],[Produto]],produtos,5,0),"")</f>
        <v/>
      </c>
      <c r="I23" s="100" t="str">
        <f>IFERROR(Tabela34[[#This Row],[preço unitário]]*Tabela34[[#This Row],[Qtd]],"")</f>
        <v/>
      </c>
      <c r="J23" s="86"/>
      <c r="M23" s="92"/>
    </row>
    <row r="24" spans="1:13" x14ac:dyDescent="0.3">
      <c r="A24" s="97"/>
      <c r="B24" s="98"/>
      <c r="C24" s="99" t="str">
        <f>IFERROR(VLOOKUP(Tabela33[[#This Row],[Produto]],produtos,3,0),"")</f>
        <v/>
      </c>
      <c r="D24" s="100" t="str">
        <f>IFERROR(Tabela33[[#This Row],[preço unitário]]*Tabela33[[#This Row],[Qtd]],"")</f>
        <v/>
      </c>
      <c r="E24" s="86"/>
      <c r="F24" s="97"/>
      <c r="G24" s="97"/>
      <c r="H24" s="99" t="str">
        <f>IFERROR(VLOOKUP(Tabela34[[#This Row],[Produto]],produtos,5,0),"")</f>
        <v/>
      </c>
      <c r="I24" s="100" t="str">
        <f>IFERROR(Tabela34[[#This Row],[preço unitário]]*Tabela34[[#This Row],[Qtd]],"")</f>
        <v/>
      </c>
      <c r="J24" s="86"/>
      <c r="M24" s="92"/>
    </row>
    <row r="25" spans="1:13" x14ac:dyDescent="0.3">
      <c r="A25" s="97"/>
      <c r="B25" s="98"/>
      <c r="C25" s="99" t="str">
        <f>IFERROR(VLOOKUP(Tabela33[[#This Row],[Produto]],produtos,3,0),"")</f>
        <v/>
      </c>
      <c r="D25" s="100" t="str">
        <f>IFERROR(Tabela33[[#This Row],[preço unitário]]*Tabela33[[#This Row],[Qtd]],"")</f>
        <v/>
      </c>
      <c r="E25" s="86"/>
      <c r="F25" s="97"/>
      <c r="G25" s="97"/>
      <c r="H25" s="99" t="str">
        <f>IFERROR(VLOOKUP(Tabela34[[#This Row],[Produto]],produtos,5,0),"")</f>
        <v/>
      </c>
      <c r="I25" s="100" t="str">
        <f>IFERROR(Tabela34[[#This Row],[preço unitário]]*Tabela34[[#This Row],[Qtd]],"")</f>
        <v/>
      </c>
      <c r="J25" s="86"/>
      <c r="M25" s="92"/>
    </row>
    <row r="26" spans="1:13" x14ac:dyDescent="0.3">
      <c r="A26" s="97"/>
      <c r="B26" s="98"/>
      <c r="C26" s="99" t="str">
        <f>IFERROR(VLOOKUP(Tabela33[[#This Row],[Produto]],produtos,3,0),"")</f>
        <v/>
      </c>
      <c r="D26" s="100" t="str">
        <f>IFERROR(Tabela33[[#This Row],[preço unitário]]*Tabela33[[#This Row],[Qtd]],"")</f>
        <v/>
      </c>
      <c r="E26" s="86"/>
      <c r="F26" s="97"/>
      <c r="G26" s="97"/>
      <c r="H26" s="99" t="str">
        <f>IFERROR(VLOOKUP(Tabela34[[#This Row],[Produto]],produtos,5,0),"")</f>
        <v/>
      </c>
      <c r="I26" s="100" t="str">
        <f>IFERROR(Tabela34[[#This Row],[preço unitário]]*Tabela34[[#This Row],[Qtd]],"")</f>
        <v/>
      </c>
      <c r="J26" s="86"/>
      <c r="M26" s="92"/>
    </row>
    <row r="27" spans="1:13" x14ac:dyDescent="0.3">
      <c r="A27" s="97"/>
      <c r="B27" s="98"/>
      <c r="C27" s="99" t="str">
        <f>IFERROR(VLOOKUP(Tabela33[[#This Row],[Produto]],produtos,3,0),"")</f>
        <v/>
      </c>
      <c r="D27" s="100" t="str">
        <f>IFERROR(Tabela33[[#This Row],[preço unitário]]*Tabela33[[#This Row],[Qtd]],"")</f>
        <v/>
      </c>
      <c r="E27" s="86"/>
      <c r="F27" s="97"/>
      <c r="G27" s="97"/>
      <c r="H27" s="99" t="str">
        <f>IFERROR(VLOOKUP(Tabela34[[#This Row],[Produto]],produtos,5,0),"")</f>
        <v/>
      </c>
      <c r="I27" s="100" t="str">
        <f>IFERROR(Tabela34[[#This Row],[preço unitário]]*Tabela34[[#This Row],[Qtd]],"")</f>
        <v/>
      </c>
      <c r="J27" s="86"/>
      <c r="M27" s="92"/>
    </row>
    <row r="28" spans="1:13" x14ac:dyDescent="0.3">
      <c r="A28" s="97"/>
      <c r="B28" s="98"/>
      <c r="C28" s="99" t="str">
        <f>IFERROR(VLOOKUP(Tabela33[[#This Row],[Produto]],produtos,3,0),"")</f>
        <v/>
      </c>
      <c r="D28" s="100" t="str">
        <f>IFERROR(Tabela33[[#This Row],[preço unitário]]*Tabela33[[#This Row],[Qtd]],"")</f>
        <v/>
      </c>
      <c r="E28" s="86"/>
      <c r="F28" s="97"/>
      <c r="G28" s="97"/>
      <c r="H28" s="99" t="str">
        <f>IFERROR(VLOOKUP(Tabela34[[#This Row],[Produto]],produtos,5,0),"")</f>
        <v/>
      </c>
      <c r="I28" s="100" t="str">
        <f>IFERROR(Tabela34[[#This Row],[preço unitário]]*Tabela34[[#This Row],[Qtd]],"")</f>
        <v/>
      </c>
      <c r="J28" s="86"/>
      <c r="M28" s="92"/>
    </row>
    <row r="29" spans="1:13" x14ac:dyDescent="0.3">
      <c r="A29" s="97"/>
      <c r="B29" s="98"/>
      <c r="C29" s="99" t="str">
        <f>IFERROR(VLOOKUP(Tabela33[[#This Row],[Produto]],produtos,3,0),"")</f>
        <v/>
      </c>
      <c r="D29" s="100" t="str">
        <f>IFERROR(Tabela33[[#This Row],[preço unitário]]*Tabela33[[#This Row],[Qtd]],"")</f>
        <v/>
      </c>
      <c r="E29" s="86"/>
      <c r="F29" s="97"/>
      <c r="G29" s="97"/>
      <c r="H29" s="99" t="str">
        <f>IFERROR(VLOOKUP(Tabela34[[#This Row],[Produto]],produtos,5,0),"")</f>
        <v/>
      </c>
      <c r="I29" s="100" t="str">
        <f>IFERROR(Tabela34[[#This Row],[preço unitário]]*Tabela34[[#This Row],[Qtd]],"")</f>
        <v/>
      </c>
      <c r="J29" s="86"/>
      <c r="M29" s="92"/>
    </row>
    <row r="30" spans="1:13" x14ac:dyDescent="0.3">
      <c r="A30" s="97"/>
      <c r="B30" s="98"/>
      <c r="C30" s="99" t="str">
        <f>IFERROR(VLOOKUP(Tabela33[[#This Row],[Produto]],produtos,3,0),"")</f>
        <v/>
      </c>
      <c r="D30" s="100" t="str">
        <f>IFERROR(Tabela33[[#This Row],[preço unitário]]*Tabela33[[#This Row],[Qtd]],"")</f>
        <v/>
      </c>
      <c r="E30" s="86"/>
      <c r="F30" s="97"/>
      <c r="G30" s="97"/>
      <c r="H30" s="99" t="str">
        <f>IFERROR(VLOOKUP(Tabela34[[#This Row],[Produto]],produtos,5,0),"")</f>
        <v/>
      </c>
      <c r="I30" s="100" t="str">
        <f>IFERROR(Tabela34[[#This Row],[preço unitário]]*Tabela34[[#This Row],[Qtd]],"")</f>
        <v/>
      </c>
      <c r="J30" s="86"/>
      <c r="M30" s="92"/>
    </row>
    <row r="31" spans="1:13" x14ac:dyDescent="0.3">
      <c r="A31" s="97"/>
      <c r="B31" s="98"/>
      <c r="C31" s="99" t="str">
        <f>IFERROR(VLOOKUP(Tabela33[[#This Row],[Produto]],produtos,3,0),"")</f>
        <v/>
      </c>
      <c r="D31" s="100" t="str">
        <f>IFERROR(Tabela33[[#This Row],[preço unitário]]*Tabela33[[#This Row],[Qtd]],"")</f>
        <v/>
      </c>
      <c r="E31" s="86"/>
      <c r="F31" s="97"/>
      <c r="G31" s="97"/>
      <c r="H31" s="99" t="str">
        <f>IFERROR(VLOOKUP(Tabela34[[#This Row],[Produto]],produtos,5,0),"")</f>
        <v/>
      </c>
      <c r="I31" s="100" t="str">
        <f>IFERROR(Tabela34[[#This Row],[preço unitário]]*Tabela34[[#This Row],[Qtd]],"")</f>
        <v/>
      </c>
      <c r="J31" s="86"/>
      <c r="M31" s="92"/>
    </row>
    <row r="32" spans="1:13" x14ac:dyDescent="0.3">
      <c r="A32" s="97"/>
      <c r="B32" s="98"/>
      <c r="C32" s="99" t="str">
        <f>IFERROR(VLOOKUP(Tabela33[[#This Row],[Produto]],produtos,3,0),"")</f>
        <v/>
      </c>
      <c r="D32" s="100" t="str">
        <f>IFERROR(Tabela33[[#This Row],[preço unitário]]*Tabela33[[#This Row],[Qtd]],"")</f>
        <v/>
      </c>
      <c r="E32" s="86"/>
      <c r="F32" s="97"/>
      <c r="G32" s="97"/>
      <c r="H32" s="99" t="str">
        <f>IFERROR(VLOOKUP(Tabela34[[#This Row],[Produto]],produtos,5,0),"")</f>
        <v/>
      </c>
      <c r="I32" s="100" t="str">
        <f>IFERROR(Tabela34[[#This Row],[preço unitário]]*Tabela34[[#This Row],[Qtd]],"")</f>
        <v/>
      </c>
      <c r="J32" s="86"/>
      <c r="M32" s="92"/>
    </row>
    <row r="33" spans="1:13" x14ac:dyDescent="0.3">
      <c r="A33" s="97"/>
      <c r="B33" s="98"/>
      <c r="C33" s="99" t="str">
        <f>IFERROR(VLOOKUP(Tabela33[[#This Row],[Produto]],produtos,3,0),"")</f>
        <v/>
      </c>
      <c r="D33" s="100" t="str">
        <f>IFERROR(Tabela33[[#This Row],[preço unitário]]*Tabela33[[#This Row],[Qtd]],"")</f>
        <v/>
      </c>
      <c r="E33" s="86"/>
      <c r="F33" s="97"/>
      <c r="G33" s="97"/>
      <c r="H33" s="99" t="str">
        <f>IFERROR(VLOOKUP(Tabela34[[#This Row],[Produto]],produtos,5,0),"")</f>
        <v/>
      </c>
      <c r="I33" s="100" t="str">
        <f>IFERROR(Tabela34[[#This Row],[preço unitário]]*Tabela34[[#This Row],[Qtd]],"")</f>
        <v/>
      </c>
      <c r="J33" s="86"/>
      <c r="M33" s="92"/>
    </row>
    <row r="34" spans="1:13" x14ac:dyDescent="0.3">
      <c r="A34" s="97"/>
      <c r="B34" s="98"/>
      <c r="C34" s="99" t="str">
        <f>IFERROR(VLOOKUP(Tabela33[[#This Row],[Produto]],produtos,3,0),"")</f>
        <v/>
      </c>
      <c r="D34" s="100" t="str">
        <f>IFERROR(Tabela33[[#This Row],[preço unitário]]*Tabela33[[#This Row],[Qtd]],"")</f>
        <v/>
      </c>
      <c r="E34" s="86"/>
      <c r="F34" s="97"/>
      <c r="G34" s="97"/>
      <c r="H34" s="99" t="str">
        <f>IFERROR(VLOOKUP(Tabela34[[#This Row],[Produto]],produtos,5,0),"")</f>
        <v/>
      </c>
      <c r="I34" s="100" t="str">
        <f>IFERROR(Tabela34[[#This Row],[preço unitário]]*Tabela34[[#This Row],[Qtd]],"")</f>
        <v/>
      </c>
      <c r="J34" s="86"/>
      <c r="M34" s="92"/>
    </row>
    <row r="35" spans="1:13" x14ac:dyDescent="0.3">
      <c r="A35" s="97"/>
      <c r="B35" s="98"/>
      <c r="C35" s="99" t="str">
        <f>IFERROR(VLOOKUP(Tabela33[[#This Row],[Produto]],produtos,3,0),"")</f>
        <v/>
      </c>
      <c r="D35" s="100" t="str">
        <f>IFERROR(Tabela33[[#This Row],[preço unitário]]*Tabela33[[#This Row],[Qtd]],"")</f>
        <v/>
      </c>
      <c r="E35" s="86"/>
      <c r="F35" s="97"/>
      <c r="G35" s="97"/>
      <c r="H35" s="99" t="str">
        <f>IFERROR(VLOOKUP(Tabela34[[#This Row],[Produto]],produtos,5,0),"")</f>
        <v/>
      </c>
      <c r="I35" s="100" t="str">
        <f>IFERROR(Tabela34[[#This Row],[preço unitário]]*Tabela34[[#This Row],[Qtd]],"")</f>
        <v/>
      </c>
      <c r="J35" s="86"/>
      <c r="M35" s="92"/>
    </row>
    <row r="36" spans="1:13" x14ac:dyDescent="0.3">
      <c r="A36" s="97"/>
      <c r="B36" s="98"/>
      <c r="C36" s="99" t="str">
        <f>IFERROR(VLOOKUP(Tabela33[[#This Row],[Produto]],produtos,3,0),"")</f>
        <v/>
      </c>
      <c r="D36" s="100" t="str">
        <f>IFERROR(Tabela33[[#This Row],[preço unitário]]*Tabela33[[#This Row],[Qtd]],"")</f>
        <v/>
      </c>
      <c r="E36" s="86"/>
      <c r="F36" s="97"/>
      <c r="G36" s="97"/>
      <c r="H36" s="99" t="str">
        <f>IFERROR(VLOOKUP(Tabela34[[#This Row],[Produto]],produtos,5,0),"")</f>
        <v/>
      </c>
      <c r="I36" s="100" t="str">
        <f>IFERROR(Tabela34[[#This Row],[preço unitário]]*Tabela34[[#This Row],[Qtd]],"")</f>
        <v/>
      </c>
      <c r="J36" s="86"/>
      <c r="M36" s="92"/>
    </row>
    <row r="37" spans="1:13" x14ac:dyDescent="0.3">
      <c r="A37" s="97"/>
      <c r="B37" s="98"/>
      <c r="C37" s="99" t="str">
        <f>IFERROR(VLOOKUP(Tabela33[[#This Row],[Produto]],produtos,3,0),"")</f>
        <v/>
      </c>
      <c r="D37" s="100" t="str">
        <f>IFERROR(Tabela33[[#This Row],[preço unitário]]*Tabela33[[#This Row],[Qtd]],"")</f>
        <v/>
      </c>
      <c r="E37" s="86"/>
      <c r="F37" s="97"/>
      <c r="G37" s="97"/>
      <c r="H37" s="99" t="str">
        <f>IFERROR(VLOOKUP(Tabela34[[#This Row],[Produto]],produtos,5,0),"")</f>
        <v/>
      </c>
      <c r="I37" s="100" t="str">
        <f>IFERROR(Tabela34[[#This Row],[preço unitário]]*Tabela34[[#This Row],[Qtd]],"")</f>
        <v/>
      </c>
      <c r="J37" s="86"/>
      <c r="M37" s="92"/>
    </row>
    <row r="38" spans="1:13" x14ac:dyDescent="0.3">
      <c r="A38" s="97"/>
      <c r="B38" s="98"/>
      <c r="C38" s="99" t="str">
        <f>IFERROR(VLOOKUP(Tabela33[[#This Row],[Produto]],produtos,3,0),"")</f>
        <v/>
      </c>
      <c r="D38" s="100" t="str">
        <f>IFERROR(Tabela33[[#This Row],[preço unitário]]*Tabela33[[#This Row],[Qtd]],"")</f>
        <v/>
      </c>
      <c r="E38" s="86"/>
      <c r="F38" s="97"/>
      <c r="G38" s="97"/>
      <c r="H38" s="99" t="str">
        <f>IFERROR(VLOOKUP(Tabela34[[#This Row],[Produto]],produtos,5,0),"")</f>
        <v/>
      </c>
      <c r="I38" s="100" t="str">
        <f>IFERROR(Tabela34[[#This Row],[preço unitário]]*Tabela34[[#This Row],[Qtd]],"")</f>
        <v/>
      </c>
      <c r="J38" s="86"/>
      <c r="M38" s="92"/>
    </row>
    <row r="39" spans="1:13" x14ac:dyDescent="0.3">
      <c r="A39" s="97"/>
      <c r="B39" s="98"/>
      <c r="C39" s="99" t="str">
        <f>IFERROR(VLOOKUP(Tabela33[[#This Row],[Produto]],produtos,3,0),"")</f>
        <v/>
      </c>
      <c r="D39" s="100" t="str">
        <f>IFERROR(Tabela33[[#This Row],[preço unitário]]*Tabela33[[#This Row],[Qtd]],"")</f>
        <v/>
      </c>
      <c r="E39" s="86"/>
      <c r="F39" s="97"/>
      <c r="G39" s="97"/>
      <c r="H39" s="99" t="str">
        <f>IFERROR(VLOOKUP(Tabela34[[#This Row],[Produto]],produtos,5,0),"")</f>
        <v/>
      </c>
      <c r="I39" s="100" t="str">
        <f>IFERROR(Tabela34[[#This Row],[preço unitário]]*Tabela34[[#This Row],[Qtd]],"")</f>
        <v/>
      </c>
      <c r="J39" s="86"/>
      <c r="M39" s="92"/>
    </row>
    <row r="40" spans="1:13" x14ac:dyDescent="0.3">
      <c r="A40" s="97"/>
      <c r="B40" s="98"/>
      <c r="C40" s="99" t="str">
        <f>IFERROR(VLOOKUP(Tabela33[[#This Row],[Produto]],produtos,3,0),"")</f>
        <v/>
      </c>
      <c r="D40" s="100" t="str">
        <f>IFERROR(Tabela33[[#This Row],[preço unitário]]*Tabela33[[#This Row],[Qtd]],"")</f>
        <v/>
      </c>
      <c r="F40" s="97"/>
      <c r="G40" s="97"/>
      <c r="H40" s="99" t="str">
        <f>IFERROR(VLOOKUP(Tabela34[[#This Row],[Produto]],produtos,5,0),"")</f>
        <v/>
      </c>
      <c r="I40" s="100" t="str">
        <f>IFERROR(Tabela34[[#This Row],[preço unitário]]*Tabela34[[#This Row],[Qtd]],"")</f>
        <v/>
      </c>
      <c r="M40" s="92"/>
    </row>
    <row r="41" spans="1:13" x14ac:dyDescent="0.3">
      <c r="A41" s="97"/>
      <c r="B41" s="98"/>
      <c r="C41" s="99" t="str">
        <f>IFERROR(VLOOKUP(Tabela33[[#This Row],[Produto]],produtos,3,0),"")</f>
        <v/>
      </c>
      <c r="D41" s="100" t="str">
        <f>IFERROR(Tabela33[[#This Row],[preço unitário]]*Tabela33[[#This Row],[Qtd]],"")</f>
        <v/>
      </c>
      <c r="F41" s="97"/>
      <c r="G41" s="97"/>
      <c r="H41" s="99" t="str">
        <f>IFERROR(VLOOKUP(Tabela34[[#This Row],[Produto]],produtos,5,0),"")</f>
        <v/>
      </c>
      <c r="I41" s="100" t="str">
        <f>IFERROR(Tabela34[[#This Row],[preço unitário]]*Tabela34[[#This Row],[Qtd]],"")</f>
        <v/>
      </c>
      <c r="M41" s="92"/>
    </row>
    <row r="42" spans="1:13" x14ac:dyDescent="0.3">
      <c r="A42" s="97"/>
      <c r="B42" s="98"/>
      <c r="C42" s="99" t="str">
        <f>IFERROR(VLOOKUP(Tabela33[[#This Row],[Produto]],produtos,3,0),"")</f>
        <v/>
      </c>
      <c r="D42" s="100" t="str">
        <f>IFERROR(Tabela33[[#This Row],[preço unitário]]*Tabela33[[#This Row],[Qtd]],"")</f>
        <v/>
      </c>
      <c r="F42" s="97"/>
      <c r="G42" s="97"/>
      <c r="H42" s="99" t="str">
        <f>IFERROR(VLOOKUP(Tabela34[[#This Row],[Produto]],produtos,5,0),"")</f>
        <v/>
      </c>
      <c r="I42" s="100" t="str">
        <f>IFERROR(Tabela34[[#This Row],[preço unitário]]*Tabela34[[#This Row],[Qtd]],"")</f>
        <v/>
      </c>
      <c r="M42" s="92"/>
    </row>
    <row r="43" spans="1:13" x14ac:dyDescent="0.3">
      <c r="A43" s="97"/>
      <c r="B43" s="98"/>
      <c r="C43" s="99" t="str">
        <f>IFERROR(VLOOKUP(Tabela33[[#This Row],[Produto]],produtos,3,0),"")</f>
        <v/>
      </c>
      <c r="D43" s="100" t="str">
        <f>IFERROR(Tabela33[[#This Row],[preço unitário]]*Tabela33[[#This Row],[Qtd]],"")</f>
        <v/>
      </c>
      <c r="F43" s="97"/>
      <c r="G43" s="97"/>
      <c r="H43" s="99" t="str">
        <f>IFERROR(VLOOKUP(Tabela34[[#This Row],[Produto]],produtos,5,0),"")</f>
        <v/>
      </c>
      <c r="I43" s="100" t="str">
        <f>IFERROR(Tabela34[[#This Row],[preço unitário]]*Tabela34[[#This Row],[Qtd]],"")</f>
        <v/>
      </c>
      <c r="M43" s="92"/>
    </row>
    <row r="44" spans="1:13" x14ac:dyDescent="0.3">
      <c r="A44" s="97"/>
      <c r="B44" s="98"/>
      <c r="C44" s="99" t="str">
        <f>IFERROR(VLOOKUP(Tabela33[[#This Row],[Produto]],produtos,3,0),"")</f>
        <v/>
      </c>
      <c r="D44" s="100" t="str">
        <f>IFERROR(Tabela33[[#This Row],[preço unitário]]*Tabela33[[#This Row],[Qtd]],"")</f>
        <v/>
      </c>
      <c r="F44" s="97"/>
      <c r="G44" s="97"/>
      <c r="H44" s="99" t="str">
        <f>IFERROR(VLOOKUP(Tabela34[[#This Row],[Produto]],produtos,5,0),"")</f>
        <v/>
      </c>
      <c r="I44" s="100" t="str">
        <f>IFERROR(Tabela34[[#This Row],[preço unitário]]*Tabela34[[#This Row],[Qtd]],"")</f>
        <v/>
      </c>
      <c r="M44" s="92"/>
    </row>
    <row r="45" spans="1:13" x14ac:dyDescent="0.3">
      <c r="A45" s="97"/>
      <c r="B45" s="98"/>
      <c r="C45" s="99" t="str">
        <f>IFERROR(VLOOKUP(Tabela33[[#This Row],[Produto]],produtos,3,0),"")</f>
        <v/>
      </c>
      <c r="D45" s="100" t="str">
        <f>IFERROR(Tabela33[[#This Row],[preço unitário]]*Tabela33[[#This Row],[Qtd]],"")</f>
        <v/>
      </c>
      <c r="F45" s="97"/>
      <c r="G45" s="97"/>
      <c r="H45" s="99" t="str">
        <f>IFERROR(VLOOKUP(Tabela34[[#This Row],[Produto]],produtos,5,0),"")</f>
        <v/>
      </c>
      <c r="I45" s="100" t="str">
        <f>IFERROR(Tabela34[[#This Row],[preço unitário]]*Tabela34[[#This Row],[Qtd]],"")</f>
        <v/>
      </c>
      <c r="M45" s="92"/>
    </row>
    <row r="46" spans="1:13" x14ac:dyDescent="0.3">
      <c r="A46" s="97"/>
      <c r="B46" s="98"/>
      <c r="C46" s="99" t="str">
        <f>IFERROR(VLOOKUP(Tabela33[[#This Row],[Produto]],produtos,3,0),"")</f>
        <v/>
      </c>
      <c r="D46" s="100" t="str">
        <f>IFERROR(Tabela33[[#This Row],[preço unitário]]*Tabela33[[#This Row],[Qtd]],"")</f>
        <v/>
      </c>
      <c r="F46" s="97"/>
      <c r="G46" s="97"/>
      <c r="H46" s="99" t="str">
        <f>IFERROR(VLOOKUP(Tabela34[[#This Row],[Produto]],produtos,5,0),"")</f>
        <v/>
      </c>
      <c r="I46" s="100" t="str">
        <f>IFERROR(Tabela34[[#This Row],[preço unitário]]*Tabela34[[#This Row],[Qtd]],"")</f>
        <v/>
      </c>
      <c r="M46" s="92"/>
    </row>
    <row r="47" spans="1:13" x14ac:dyDescent="0.3">
      <c r="A47" s="97"/>
      <c r="B47" s="98"/>
      <c r="C47" s="99" t="str">
        <f>IFERROR(VLOOKUP(Tabela33[[#This Row],[Produto]],produtos,3,0),"")</f>
        <v/>
      </c>
      <c r="D47" s="100" t="str">
        <f>IFERROR(Tabela33[[#This Row],[preço unitário]]*Tabela33[[#This Row],[Qtd]],"")</f>
        <v/>
      </c>
      <c r="F47" s="97"/>
      <c r="G47" s="97"/>
      <c r="H47" s="99" t="str">
        <f>IFERROR(VLOOKUP(Tabela34[[#This Row],[Produto]],produtos,5,0),"")</f>
        <v/>
      </c>
      <c r="I47" s="100" t="str">
        <f>IFERROR(Tabela34[[#This Row],[preço unitário]]*Tabela34[[#This Row],[Qtd]],"")</f>
        <v/>
      </c>
      <c r="M47" s="92"/>
    </row>
    <row r="48" spans="1:13" x14ac:dyDescent="0.3">
      <c r="A48" s="97"/>
      <c r="B48" s="98"/>
      <c r="C48" s="99" t="str">
        <f>IFERROR(VLOOKUP(Tabela33[[#This Row],[Produto]],produtos,3,0),"")</f>
        <v/>
      </c>
      <c r="D48" s="100" t="str">
        <f>IFERROR(Tabela33[[#This Row],[preço unitário]]*Tabela33[[#This Row],[Qtd]],"")</f>
        <v/>
      </c>
      <c r="F48" s="97"/>
      <c r="G48" s="97"/>
      <c r="H48" s="99" t="str">
        <f>IFERROR(VLOOKUP(Tabela34[[#This Row],[Produto]],produtos,5,0),"")</f>
        <v/>
      </c>
      <c r="I48" s="100" t="str">
        <f>IFERROR(Tabela34[[#This Row],[preço unitário]]*Tabela34[[#This Row],[Qtd]],"")</f>
        <v/>
      </c>
      <c r="M48" s="92"/>
    </row>
    <row r="49" spans="1:13" x14ac:dyDescent="0.3">
      <c r="A49" s="97"/>
      <c r="B49" s="98"/>
      <c r="C49" s="99" t="str">
        <f>IFERROR(VLOOKUP(Tabela33[[#This Row],[Produto]],produtos,3,0),"")</f>
        <v/>
      </c>
      <c r="D49" s="100" t="str">
        <f>IFERROR(Tabela33[[#This Row],[preço unitário]]*Tabela33[[#This Row],[Qtd]],"")</f>
        <v/>
      </c>
      <c r="F49" s="97"/>
      <c r="G49" s="97"/>
      <c r="H49" s="99" t="str">
        <f>IFERROR(VLOOKUP(Tabela34[[#This Row],[Produto]],produtos,5,0),"")</f>
        <v/>
      </c>
      <c r="I49" s="100" t="str">
        <f>IFERROR(Tabela34[[#This Row],[preço unitário]]*Tabela34[[#This Row],[Qtd]],"")</f>
        <v/>
      </c>
      <c r="M49" s="92"/>
    </row>
    <row r="50" spans="1:13" x14ac:dyDescent="0.3">
      <c r="A50" s="97"/>
      <c r="B50" s="98"/>
      <c r="C50" s="99" t="str">
        <f>IFERROR(VLOOKUP(Tabela33[[#This Row],[Produto]],produtos,3,0),"")</f>
        <v/>
      </c>
      <c r="D50" s="100" t="str">
        <f>IFERROR(Tabela33[[#This Row],[preço unitário]]*Tabela33[[#This Row],[Qtd]],"")</f>
        <v/>
      </c>
      <c r="F50" s="97"/>
      <c r="G50" s="97"/>
      <c r="H50" s="99" t="str">
        <f>IFERROR(VLOOKUP(Tabela34[[#This Row],[Produto]],produtos,5,0),"")</f>
        <v/>
      </c>
      <c r="I50" s="100" t="str">
        <f>IFERROR(Tabela34[[#This Row],[preço unitário]]*Tabela34[[#This Row],[Qtd]],"")</f>
        <v/>
      </c>
      <c r="M50" s="92"/>
    </row>
    <row r="51" spans="1:13" x14ac:dyDescent="0.3">
      <c r="A51" s="97"/>
      <c r="B51" s="98"/>
      <c r="C51" s="99" t="str">
        <f>IFERROR(VLOOKUP(Tabela33[[#This Row],[Produto]],produtos,3,0),"")</f>
        <v/>
      </c>
      <c r="D51" s="100" t="str">
        <f>IFERROR(Tabela33[[#This Row],[preço unitário]]*Tabela33[[#This Row],[Qtd]],"")</f>
        <v/>
      </c>
      <c r="F51" s="97"/>
      <c r="G51" s="97"/>
      <c r="H51" s="99" t="str">
        <f>IFERROR(VLOOKUP(Tabela34[[#This Row],[Produto]],produtos,5,0),"")</f>
        <v/>
      </c>
      <c r="I51" s="100" t="str">
        <f>IFERROR(Tabela34[[#This Row],[preço unitário]]*Tabela34[[#This Row],[Qtd]],"")</f>
        <v/>
      </c>
      <c r="M51" s="92"/>
    </row>
    <row r="52" spans="1:13" x14ac:dyDescent="0.3">
      <c r="A52" s="97"/>
      <c r="B52" s="98"/>
      <c r="C52" s="99" t="str">
        <f>IFERROR(VLOOKUP(Tabela33[[#This Row],[Produto]],produtos,3,0),"")</f>
        <v/>
      </c>
      <c r="D52" s="100" t="str">
        <f>IFERROR(Tabela33[[#This Row],[preço unitário]]*Tabela33[[#This Row],[Qtd]],"")</f>
        <v/>
      </c>
      <c r="F52" s="97"/>
      <c r="G52" s="97"/>
      <c r="H52" s="99" t="str">
        <f>IFERROR(VLOOKUP(Tabela34[[#This Row],[Produto]],produtos,5,0),"")</f>
        <v/>
      </c>
      <c r="I52" s="100" t="str">
        <f>IFERROR(Tabela34[[#This Row],[preço unitário]]*Tabela34[[#This Row],[Qtd]],"")</f>
        <v/>
      </c>
      <c r="M52" s="92"/>
    </row>
    <row r="53" spans="1:13" x14ac:dyDescent="0.3">
      <c r="A53" s="97"/>
      <c r="B53" s="98"/>
      <c r="C53" s="99" t="str">
        <f>IFERROR(VLOOKUP(Tabela33[[#This Row],[Produto]],produtos,3,0),"")</f>
        <v/>
      </c>
      <c r="D53" s="100" t="str">
        <f>IFERROR(Tabela33[[#This Row],[preço unitário]]*Tabela33[[#This Row],[Qtd]],"")</f>
        <v/>
      </c>
      <c r="F53" s="97"/>
      <c r="G53" s="97"/>
      <c r="H53" s="99" t="str">
        <f>IFERROR(VLOOKUP(Tabela34[[#This Row],[Produto]],produtos,5,0),"")</f>
        <v/>
      </c>
      <c r="I53" s="100" t="str">
        <f>IFERROR(Tabela34[[#This Row],[preço unitário]]*Tabela34[[#This Row],[Qtd]],"")</f>
        <v/>
      </c>
      <c r="M53" s="92"/>
    </row>
    <row r="54" spans="1:13" x14ac:dyDescent="0.3">
      <c r="A54" s="97"/>
      <c r="B54" s="98"/>
      <c r="C54" s="99" t="str">
        <f>IFERROR(VLOOKUP(Tabela33[[#This Row],[Produto]],produtos,3,0),"")</f>
        <v/>
      </c>
      <c r="D54" s="100" t="str">
        <f>IFERROR(Tabela33[[#This Row],[preço unitário]]*Tabela33[[#This Row],[Qtd]],"")</f>
        <v/>
      </c>
      <c r="F54" s="97"/>
      <c r="G54" s="97"/>
      <c r="H54" s="99" t="str">
        <f>IFERROR(VLOOKUP(Tabela34[[#This Row],[Produto]],produtos,5,0),"")</f>
        <v/>
      </c>
      <c r="I54" s="100" t="str">
        <f>IFERROR(Tabela34[[#This Row],[preço unitário]]*Tabela34[[#This Row],[Qtd]],"")</f>
        <v/>
      </c>
      <c r="M54" s="92"/>
    </row>
    <row r="55" spans="1:13" x14ac:dyDescent="0.3">
      <c r="A55" s="97"/>
      <c r="B55" s="98"/>
      <c r="C55" s="99" t="str">
        <f>IFERROR(VLOOKUP(Tabela33[[#This Row],[Produto]],produtos,3,0),"")</f>
        <v/>
      </c>
      <c r="D55" s="100" t="str">
        <f>IFERROR(Tabela33[[#This Row],[preço unitário]]*Tabela33[[#This Row],[Qtd]],"")</f>
        <v/>
      </c>
      <c r="F55" s="97"/>
      <c r="G55" s="97"/>
      <c r="H55" s="99" t="str">
        <f>IFERROR(VLOOKUP(Tabela34[[#This Row],[Produto]],produtos,5,0),"")</f>
        <v/>
      </c>
      <c r="I55" s="100" t="str">
        <f>IFERROR(Tabela34[[#This Row],[preço unitário]]*Tabela34[[#This Row],[Qtd]],"")</f>
        <v/>
      </c>
      <c r="M55" s="92"/>
    </row>
    <row r="56" spans="1:13" x14ac:dyDescent="0.3">
      <c r="A56" s="97"/>
      <c r="B56" s="98"/>
      <c r="C56" s="99" t="str">
        <f>IFERROR(VLOOKUP(Tabela33[[#This Row],[Produto]],produtos,3,0),"")</f>
        <v/>
      </c>
      <c r="D56" s="100" t="str">
        <f>IFERROR(Tabela33[[#This Row],[preço unitário]]*Tabela33[[#This Row],[Qtd]],"")</f>
        <v/>
      </c>
      <c r="F56" s="97"/>
      <c r="G56" s="97"/>
      <c r="H56" s="99" t="str">
        <f>IFERROR(VLOOKUP(Tabela34[[#This Row],[Produto]],produtos,5,0),"")</f>
        <v/>
      </c>
      <c r="I56" s="100" t="str">
        <f>IFERROR(Tabela34[[#This Row],[preço unitário]]*Tabela34[[#This Row],[Qtd]],"")</f>
        <v/>
      </c>
      <c r="M56" s="92"/>
    </row>
    <row r="57" spans="1:13" x14ac:dyDescent="0.3">
      <c r="A57" s="97"/>
      <c r="B57" s="98"/>
      <c r="C57" s="99" t="str">
        <f>IFERROR(VLOOKUP(Tabela33[[#This Row],[Produto]],produtos,3,0),"")</f>
        <v/>
      </c>
      <c r="D57" s="100" t="str">
        <f>IFERROR(Tabela33[[#This Row],[preço unitário]]*Tabela33[[#This Row],[Qtd]],"")</f>
        <v/>
      </c>
      <c r="F57" s="97"/>
      <c r="G57" s="97"/>
      <c r="H57" s="99" t="str">
        <f>IFERROR(VLOOKUP(Tabela34[[#This Row],[Produto]],produtos,5,0),"")</f>
        <v/>
      </c>
      <c r="I57" s="100" t="str">
        <f>IFERROR(Tabela34[[#This Row],[preço unitário]]*Tabela34[[#This Row],[Qtd]],"")</f>
        <v/>
      </c>
      <c r="M57" s="92"/>
    </row>
    <row r="58" spans="1:13" x14ac:dyDescent="0.3">
      <c r="A58" s="97"/>
      <c r="B58" s="98"/>
      <c r="C58" s="99" t="str">
        <f>IFERROR(VLOOKUP(Tabela33[[#This Row],[Produto]],produtos,3,0),"")</f>
        <v/>
      </c>
      <c r="D58" s="100" t="str">
        <f>IFERROR(Tabela33[[#This Row],[preço unitário]]*Tabela33[[#This Row],[Qtd]],"")</f>
        <v/>
      </c>
      <c r="F58" s="97"/>
      <c r="G58" s="97"/>
      <c r="H58" s="99" t="str">
        <f>IFERROR(VLOOKUP(Tabela34[[#This Row],[Produto]],produtos,5,0),"")</f>
        <v/>
      </c>
      <c r="I58" s="100" t="str">
        <f>IFERROR(Tabela34[[#This Row],[preço unitário]]*Tabela34[[#This Row],[Qtd]],"")</f>
        <v/>
      </c>
      <c r="M58" s="92"/>
    </row>
    <row r="59" spans="1:13" x14ac:dyDescent="0.3">
      <c r="A59" s="97"/>
      <c r="B59" s="98"/>
      <c r="C59" s="99" t="str">
        <f>IFERROR(VLOOKUP(Tabela33[[#This Row],[Produto]],produtos,3,0),"")</f>
        <v/>
      </c>
      <c r="D59" s="100" t="str">
        <f>IFERROR(Tabela33[[#This Row],[preço unitário]]*Tabela33[[#This Row],[Qtd]],"")</f>
        <v/>
      </c>
      <c r="F59" s="97"/>
      <c r="G59" s="97"/>
      <c r="H59" s="99" t="str">
        <f>IFERROR(VLOOKUP(Tabela34[[#This Row],[Produto]],produtos,5,0),"")</f>
        <v/>
      </c>
      <c r="I59" s="100" t="str">
        <f>IFERROR(Tabela34[[#This Row],[preço unitário]]*Tabela34[[#This Row],[Qtd]],"")</f>
        <v/>
      </c>
      <c r="M59" s="92"/>
    </row>
    <row r="60" spans="1:13" x14ac:dyDescent="0.3">
      <c r="A60" s="97"/>
      <c r="B60" s="98"/>
      <c r="C60" s="99" t="str">
        <f>IFERROR(VLOOKUP(Tabela33[[#This Row],[Produto]],produtos,3,0),"")</f>
        <v/>
      </c>
      <c r="D60" s="100" t="str">
        <f>IFERROR(Tabela33[[#This Row],[preço unitário]]*Tabela33[[#This Row],[Qtd]],"")</f>
        <v/>
      </c>
      <c r="F60" s="97"/>
      <c r="G60" s="97"/>
      <c r="H60" s="99" t="str">
        <f>IFERROR(VLOOKUP(Tabela34[[#This Row],[Produto]],produtos,5,0),"")</f>
        <v/>
      </c>
      <c r="I60" s="100" t="str">
        <f>IFERROR(Tabela34[[#This Row],[preço unitário]]*Tabela34[[#This Row],[Qtd]],"")</f>
        <v/>
      </c>
      <c r="M60" s="92"/>
    </row>
    <row r="61" spans="1:13" x14ac:dyDescent="0.3">
      <c r="A61" s="97"/>
      <c r="B61" s="98"/>
      <c r="C61" s="99" t="str">
        <f>IFERROR(VLOOKUP(Tabela33[[#This Row],[Produto]],produtos,3,0),"")</f>
        <v/>
      </c>
      <c r="D61" s="100" t="str">
        <f>IFERROR(Tabela33[[#This Row],[preço unitário]]*Tabela33[[#This Row],[Qtd]],"")</f>
        <v/>
      </c>
      <c r="F61" s="97"/>
      <c r="G61" s="97"/>
      <c r="H61" s="99" t="str">
        <f>IFERROR(VLOOKUP(Tabela34[[#This Row],[Produto]],produtos,5,0),"")</f>
        <v/>
      </c>
      <c r="I61" s="100" t="str">
        <f>IFERROR(Tabela34[[#This Row],[preço unitário]]*Tabela34[[#This Row],[Qtd]],"")</f>
        <v/>
      </c>
      <c r="M61" s="92"/>
    </row>
    <row r="62" spans="1:13" x14ac:dyDescent="0.3">
      <c r="A62" s="97"/>
      <c r="B62" s="98"/>
      <c r="C62" s="99" t="str">
        <f>IFERROR(VLOOKUP(Tabela33[[#This Row],[Produto]],produtos,3,0),"")</f>
        <v/>
      </c>
      <c r="D62" s="100" t="str">
        <f>IFERROR(Tabela33[[#This Row],[preço unitário]]*Tabela33[[#This Row],[Qtd]],"")</f>
        <v/>
      </c>
      <c r="F62" s="97"/>
      <c r="G62" s="97"/>
      <c r="H62" s="99" t="str">
        <f>IFERROR(VLOOKUP(Tabela34[[#This Row],[Produto]],produtos,5,0),"")</f>
        <v/>
      </c>
      <c r="I62" s="100" t="str">
        <f>IFERROR(Tabela34[[#This Row],[preço unitário]]*Tabela34[[#This Row],[Qtd]],"")</f>
        <v/>
      </c>
      <c r="M62" s="92"/>
    </row>
    <row r="63" spans="1:13" x14ac:dyDescent="0.3">
      <c r="A63" s="97"/>
      <c r="B63" s="98"/>
      <c r="C63" s="99" t="str">
        <f>IFERROR(VLOOKUP(Tabela33[[#This Row],[Produto]],produtos,3,0),"")</f>
        <v/>
      </c>
      <c r="D63" s="100" t="str">
        <f>IFERROR(Tabela33[[#This Row],[preço unitário]]*Tabela33[[#This Row],[Qtd]],"")</f>
        <v/>
      </c>
      <c r="F63" s="97"/>
      <c r="G63" s="97"/>
      <c r="H63" s="99" t="str">
        <f>IFERROR(VLOOKUP(Tabela34[[#This Row],[Produto]],produtos,5,0),"")</f>
        <v/>
      </c>
      <c r="I63" s="100" t="str">
        <f>IFERROR(Tabela34[[#This Row],[preço unitário]]*Tabela34[[#This Row],[Qtd]],"")</f>
        <v/>
      </c>
      <c r="M63" s="92"/>
    </row>
    <row r="64" spans="1:13" x14ac:dyDescent="0.3">
      <c r="A64" s="97"/>
      <c r="B64" s="98"/>
      <c r="C64" s="99" t="str">
        <f>IFERROR(VLOOKUP(Tabela33[[#This Row],[Produto]],produtos,3,0),"")</f>
        <v/>
      </c>
      <c r="D64" s="100" t="str">
        <f>IFERROR(Tabela33[[#This Row],[preço unitário]]*Tabela33[[#This Row],[Qtd]],"")</f>
        <v/>
      </c>
      <c r="F64" s="97"/>
      <c r="G64" s="97"/>
      <c r="H64" s="99" t="str">
        <f>IFERROR(VLOOKUP(Tabela34[[#This Row],[Produto]],produtos,5,0),"")</f>
        <v/>
      </c>
      <c r="I64" s="100" t="str">
        <f>IFERROR(Tabela34[[#This Row],[preço unitário]]*Tabela34[[#This Row],[Qtd]],"")</f>
        <v/>
      </c>
      <c r="M64" s="92"/>
    </row>
    <row r="65" spans="1:13" x14ac:dyDescent="0.3">
      <c r="A65" s="97"/>
      <c r="B65" s="98"/>
      <c r="C65" s="99" t="str">
        <f>IFERROR(VLOOKUP(Tabela33[[#This Row],[Produto]],produtos,3,0),"")</f>
        <v/>
      </c>
      <c r="D65" s="100" t="str">
        <f>IFERROR(Tabela33[[#This Row],[preço unitário]]*Tabela33[[#This Row],[Qtd]],"")</f>
        <v/>
      </c>
      <c r="F65" s="97"/>
      <c r="G65" s="97"/>
      <c r="H65" s="99" t="str">
        <f>IFERROR(VLOOKUP(Tabela34[[#This Row],[Produto]],produtos,5,0),"")</f>
        <v/>
      </c>
      <c r="I65" s="100" t="str">
        <f>IFERROR(Tabela34[[#This Row],[preço unitário]]*Tabela34[[#This Row],[Qtd]],"")</f>
        <v/>
      </c>
      <c r="M65" s="92"/>
    </row>
    <row r="66" spans="1:13" x14ac:dyDescent="0.3">
      <c r="A66" s="97"/>
      <c r="B66" s="98"/>
      <c r="C66" s="99" t="str">
        <f>IFERROR(VLOOKUP(Tabela33[[#This Row],[Produto]],produtos,3,0),"")</f>
        <v/>
      </c>
      <c r="D66" s="100" t="str">
        <f>IFERROR(Tabela33[[#This Row],[preço unitário]]*Tabela33[[#This Row],[Qtd]],"")</f>
        <v/>
      </c>
      <c r="F66" s="97"/>
      <c r="G66" s="97"/>
      <c r="H66" s="99" t="str">
        <f>IFERROR(VLOOKUP(Tabela34[[#This Row],[Produto]],produtos,5,0),"")</f>
        <v/>
      </c>
      <c r="I66" s="100" t="str">
        <f>IFERROR(Tabela34[[#This Row],[preço unitário]]*Tabela34[[#This Row],[Qtd]],"")</f>
        <v/>
      </c>
      <c r="M66" s="92"/>
    </row>
    <row r="67" spans="1:13" x14ac:dyDescent="0.3">
      <c r="A67" s="97"/>
      <c r="B67" s="98"/>
      <c r="C67" s="99" t="str">
        <f>IFERROR(VLOOKUP(Tabela33[[#This Row],[Produto]],produtos,3,0),"")</f>
        <v/>
      </c>
      <c r="D67" s="100" t="str">
        <f>IFERROR(Tabela33[[#This Row],[preço unitário]]*Tabela33[[#This Row],[Qtd]],"")</f>
        <v/>
      </c>
      <c r="F67" s="97"/>
      <c r="G67" s="97"/>
      <c r="H67" s="99" t="str">
        <f>IFERROR(VLOOKUP(Tabela34[[#This Row],[Produto]],produtos,5,0),"")</f>
        <v/>
      </c>
      <c r="I67" s="100" t="str">
        <f>IFERROR(Tabela34[[#This Row],[preço unitário]]*Tabela34[[#This Row],[Qtd]],"")</f>
        <v/>
      </c>
      <c r="M67" s="92"/>
    </row>
    <row r="68" spans="1:13" x14ac:dyDescent="0.3">
      <c r="A68" s="97"/>
      <c r="B68" s="98"/>
      <c r="C68" s="99" t="str">
        <f>IFERROR(VLOOKUP(Tabela33[[#This Row],[Produto]],produtos,3,0),"")</f>
        <v/>
      </c>
      <c r="D68" s="100" t="str">
        <f>IFERROR(Tabela33[[#This Row],[preço unitário]]*Tabela33[[#This Row],[Qtd]],"")</f>
        <v/>
      </c>
      <c r="F68" s="97"/>
      <c r="G68" s="97"/>
      <c r="H68" s="99" t="str">
        <f>IFERROR(VLOOKUP(Tabela34[[#This Row],[Produto]],produtos,5,0),"")</f>
        <v/>
      </c>
      <c r="I68" s="100" t="str">
        <f>IFERROR(Tabela34[[#This Row],[preço unitário]]*Tabela34[[#This Row],[Qtd]],"")</f>
        <v/>
      </c>
      <c r="M68" s="92"/>
    </row>
    <row r="69" spans="1:13" x14ac:dyDescent="0.3">
      <c r="A69" s="97"/>
      <c r="B69" s="98"/>
      <c r="C69" s="99" t="str">
        <f>IFERROR(VLOOKUP(Tabela33[[#This Row],[Produto]],produtos,3,0),"")</f>
        <v/>
      </c>
      <c r="D69" s="100" t="str">
        <f>IFERROR(Tabela33[[#This Row],[preço unitário]]*Tabela33[[#This Row],[Qtd]],"")</f>
        <v/>
      </c>
      <c r="F69" s="97"/>
      <c r="G69" s="97"/>
      <c r="H69" s="99" t="str">
        <f>IFERROR(VLOOKUP(Tabela34[[#This Row],[Produto]],produtos,5,0),"")</f>
        <v/>
      </c>
      <c r="I69" s="100" t="str">
        <f>IFERROR(Tabela34[[#This Row],[preço unitário]]*Tabela34[[#This Row],[Qtd]],"")</f>
        <v/>
      </c>
      <c r="M69" s="92"/>
    </row>
    <row r="70" spans="1:13" x14ac:dyDescent="0.3">
      <c r="A70" s="97"/>
      <c r="B70" s="98"/>
      <c r="C70" s="99" t="str">
        <f>IFERROR(VLOOKUP(Tabela33[[#This Row],[Produto]],produtos,3,0),"")</f>
        <v/>
      </c>
      <c r="D70" s="100" t="str">
        <f>IFERROR(Tabela33[[#This Row],[preço unitário]]*Tabela33[[#This Row],[Qtd]],"")</f>
        <v/>
      </c>
      <c r="F70" s="97"/>
      <c r="G70" s="97"/>
      <c r="H70" s="99" t="str">
        <f>IFERROR(VLOOKUP(Tabela34[[#This Row],[Produto]],produtos,5,0),"")</f>
        <v/>
      </c>
      <c r="I70" s="100" t="str">
        <f>IFERROR(Tabela34[[#This Row],[preço unitário]]*Tabela34[[#This Row],[Qtd]],"")</f>
        <v/>
      </c>
      <c r="M70" s="92"/>
    </row>
    <row r="71" spans="1:13" x14ac:dyDescent="0.3">
      <c r="A71" s="97"/>
      <c r="B71" s="98"/>
      <c r="C71" s="99" t="str">
        <f>IFERROR(VLOOKUP(Tabela33[[#This Row],[Produto]],produtos,3,0),"")</f>
        <v/>
      </c>
      <c r="D71" s="100" t="str">
        <f>IFERROR(Tabela33[[#This Row],[preço unitário]]*Tabela33[[#This Row],[Qtd]],"")</f>
        <v/>
      </c>
      <c r="F71" s="97"/>
      <c r="G71" s="97"/>
      <c r="H71" s="99" t="str">
        <f>IFERROR(VLOOKUP(Tabela34[[#This Row],[Produto]],produtos,5,0),"")</f>
        <v/>
      </c>
      <c r="I71" s="100" t="str">
        <f>IFERROR(Tabela34[[#This Row],[preço unitário]]*Tabela34[[#This Row],[Qtd]],"")</f>
        <v/>
      </c>
      <c r="M71" s="92"/>
    </row>
    <row r="72" spans="1:13" x14ac:dyDescent="0.3">
      <c r="A72" s="97"/>
      <c r="B72" s="98"/>
      <c r="C72" s="99" t="str">
        <f>IFERROR(VLOOKUP(Tabela33[[#This Row],[Produto]],produtos,3,0),"")</f>
        <v/>
      </c>
      <c r="D72" s="100" t="str">
        <f>IFERROR(Tabela33[[#This Row],[preço unitário]]*Tabela33[[#This Row],[Qtd]],"")</f>
        <v/>
      </c>
      <c r="F72" s="97"/>
      <c r="G72" s="97"/>
      <c r="H72" s="99" t="str">
        <f>IFERROR(VLOOKUP(Tabela34[[#This Row],[Produto]],produtos,5,0),"")</f>
        <v/>
      </c>
      <c r="I72" s="100" t="str">
        <f>IFERROR(Tabela34[[#This Row],[preço unitário]]*Tabela34[[#This Row],[Qtd]],"")</f>
        <v/>
      </c>
      <c r="M72" s="92"/>
    </row>
    <row r="73" spans="1:13" x14ac:dyDescent="0.3">
      <c r="A73" s="97"/>
      <c r="B73" s="98"/>
      <c r="C73" s="99" t="str">
        <f>IFERROR(VLOOKUP(Tabela33[[#This Row],[Produto]],produtos,3,0),"")</f>
        <v/>
      </c>
      <c r="D73" s="100" t="str">
        <f>IFERROR(Tabela33[[#This Row],[preço unitário]]*Tabela33[[#This Row],[Qtd]],"")</f>
        <v/>
      </c>
      <c r="F73" s="97"/>
      <c r="G73" s="97"/>
      <c r="H73" s="99" t="str">
        <f>IFERROR(VLOOKUP(Tabela34[[#This Row],[Produto]],produtos,5,0),"")</f>
        <v/>
      </c>
      <c r="I73" s="100" t="str">
        <f>IFERROR(Tabela34[[#This Row],[preço unitário]]*Tabela34[[#This Row],[Qtd]],"")</f>
        <v/>
      </c>
      <c r="M73" s="92"/>
    </row>
    <row r="74" spans="1:13" x14ac:dyDescent="0.3">
      <c r="A74" s="97"/>
      <c r="B74" s="98"/>
      <c r="C74" s="99" t="str">
        <f>IFERROR(VLOOKUP(Tabela33[[#This Row],[Produto]],produtos,3,0),"")</f>
        <v/>
      </c>
      <c r="D74" s="100" t="str">
        <f>IFERROR(Tabela33[[#This Row],[preço unitário]]*Tabela33[[#This Row],[Qtd]],"")</f>
        <v/>
      </c>
      <c r="F74" s="97"/>
      <c r="G74" s="97"/>
      <c r="H74" s="99" t="str">
        <f>IFERROR(VLOOKUP(Tabela34[[#This Row],[Produto]],produtos,5,0),"")</f>
        <v/>
      </c>
      <c r="I74" s="100" t="str">
        <f>IFERROR(Tabela34[[#This Row],[preço unitário]]*Tabela34[[#This Row],[Qtd]],"")</f>
        <v/>
      </c>
      <c r="M74" s="92"/>
    </row>
    <row r="75" spans="1:13" x14ac:dyDescent="0.3">
      <c r="A75" s="97"/>
      <c r="B75" s="98"/>
      <c r="C75" s="99" t="str">
        <f>IFERROR(VLOOKUP(Tabela33[[#This Row],[Produto]],produtos,3,0),"")</f>
        <v/>
      </c>
      <c r="D75" s="100" t="str">
        <f>IFERROR(Tabela33[[#This Row],[preço unitário]]*Tabela33[[#This Row],[Qtd]],"")</f>
        <v/>
      </c>
      <c r="F75" s="97"/>
      <c r="G75" s="97"/>
      <c r="H75" s="99" t="str">
        <f>IFERROR(VLOOKUP(Tabela34[[#This Row],[Produto]],produtos,5,0),"")</f>
        <v/>
      </c>
      <c r="I75" s="100" t="str">
        <f>IFERROR(Tabela34[[#This Row],[preço unitário]]*Tabela34[[#This Row],[Qtd]],"")</f>
        <v/>
      </c>
      <c r="M75" s="92"/>
    </row>
    <row r="76" spans="1:13" x14ac:dyDescent="0.3">
      <c r="A76" s="97"/>
      <c r="B76" s="98"/>
      <c r="C76" s="99" t="str">
        <f>IFERROR(VLOOKUP(Tabela33[[#This Row],[Produto]],produtos,3,0),"")</f>
        <v/>
      </c>
      <c r="D76" s="100" t="str">
        <f>IFERROR(Tabela33[[#This Row],[preço unitário]]*Tabela33[[#This Row],[Qtd]],"")</f>
        <v/>
      </c>
      <c r="F76" s="97"/>
      <c r="G76" s="97"/>
      <c r="H76" s="99" t="str">
        <f>IFERROR(VLOOKUP(Tabela34[[#This Row],[Produto]],produtos,5,0),"")</f>
        <v/>
      </c>
      <c r="I76" s="100" t="str">
        <f>IFERROR(Tabela34[[#This Row],[preço unitário]]*Tabela34[[#This Row],[Qtd]],"")</f>
        <v/>
      </c>
      <c r="M76" s="92"/>
    </row>
    <row r="77" spans="1:13" x14ac:dyDescent="0.3">
      <c r="A77" s="97"/>
      <c r="B77" s="98"/>
      <c r="C77" s="99" t="str">
        <f>IFERROR(VLOOKUP(Tabela33[[#This Row],[Produto]],produtos,3,0),"")</f>
        <v/>
      </c>
      <c r="D77" s="100" t="str">
        <f>IFERROR(Tabela33[[#This Row],[preço unitário]]*Tabela33[[#This Row],[Qtd]],"")</f>
        <v/>
      </c>
      <c r="F77" s="97"/>
      <c r="G77" s="97"/>
      <c r="H77" s="99" t="str">
        <f>IFERROR(VLOOKUP(Tabela34[[#This Row],[Produto]],produtos,5,0),"")</f>
        <v/>
      </c>
      <c r="I77" s="100" t="str">
        <f>IFERROR(Tabela34[[#This Row],[preço unitário]]*Tabela34[[#This Row],[Qtd]],"")</f>
        <v/>
      </c>
      <c r="M77" s="92"/>
    </row>
    <row r="78" spans="1:13" x14ac:dyDescent="0.3">
      <c r="A78" s="97"/>
      <c r="B78" s="98"/>
      <c r="C78" s="99" t="str">
        <f>IFERROR(VLOOKUP(Tabela33[[#This Row],[Produto]],produtos,3,0),"")</f>
        <v/>
      </c>
      <c r="D78" s="100" t="str">
        <f>IFERROR(Tabela33[[#This Row],[preço unitário]]*Tabela33[[#This Row],[Qtd]],"")</f>
        <v/>
      </c>
      <c r="F78" s="97"/>
      <c r="G78" s="97"/>
      <c r="H78" s="99" t="str">
        <f>IFERROR(VLOOKUP(Tabela34[[#This Row],[Produto]],produtos,5,0),"")</f>
        <v/>
      </c>
      <c r="I78" s="100" t="str">
        <f>IFERROR(Tabela34[[#This Row],[preço unitário]]*Tabela34[[#This Row],[Qtd]],"")</f>
        <v/>
      </c>
      <c r="M78" s="92"/>
    </row>
    <row r="79" spans="1:13" x14ac:dyDescent="0.3">
      <c r="A79" s="97"/>
      <c r="B79" s="98"/>
      <c r="C79" s="99" t="str">
        <f>IFERROR(VLOOKUP(Tabela33[[#This Row],[Produto]],produtos,3,0),"")</f>
        <v/>
      </c>
      <c r="D79" s="100" t="str">
        <f>IFERROR(Tabela33[[#This Row],[preço unitário]]*Tabela33[[#This Row],[Qtd]],"")</f>
        <v/>
      </c>
      <c r="F79" s="97"/>
      <c r="G79" s="97"/>
      <c r="H79" s="99" t="str">
        <f>IFERROR(VLOOKUP(Tabela34[[#This Row],[Produto]],produtos,5,0),"")</f>
        <v/>
      </c>
      <c r="I79" s="100" t="str">
        <f>IFERROR(Tabela34[[#This Row],[preço unitário]]*Tabela34[[#This Row],[Qtd]],"")</f>
        <v/>
      </c>
      <c r="M79" s="92"/>
    </row>
    <row r="80" spans="1:13" x14ac:dyDescent="0.3">
      <c r="A80" s="97"/>
      <c r="B80" s="98"/>
      <c r="C80" s="99" t="str">
        <f>IFERROR(VLOOKUP(Tabela33[[#This Row],[Produto]],produtos,3,0),"")</f>
        <v/>
      </c>
      <c r="D80" s="100" t="str">
        <f>IFERROR(Tabela33[[#This Row],[preço unitário]]*Tabela33[[#This Row],[Qtd]],"")</f>
        <v/>
      </c>
      <c r="F80" s="97"/>
      <c r="G80" s="97"/>
      <c r="H80" s="99" t="str">
        <f>IFERROR(VLOOKUP(Tabela34[[#This Row],[Produto]],produtos,5,0),"")</f>
        <v/>
      </c>
      <c r="I80" s="100" t="str">
        <f>IFERROR(Tabela34[[#This Row],[preço unitário]]*Tabela34[[#This Row],[Qtd]],"")</f>
        <v/>
      </c>
      <c r="M80" s="92"/>
    </row>
    <row r="81" spans="1:13" x14ac:dyDescent="0.3">
      <c r="A81" s="97"/>
      <c r="B81" s="98"/>
      <c r="C81" s="99" t="str">
        <f>IFERROR(VLOOKUP(Tabela33[[#This Row],[Produto]],produtos,3,0),"")</f>
        <v/>
      </c>
      <c r="D81" s="100" t="str">
        <f>IFERROR(Tabela33[[#This Row],[preço unitário]]*Tabela33[[#This Row],[Qtd]],"")</f>
        <v/>
      </c>
      <c r="F81" s="97"/>
      <c r="G81" s="97"/>
      <c r="H81" s="99" t="str">
        <f>IFERROR(VLOOKUP(Tabela34[[#This Row],[Produto]],produtos,5,0),"")</f>
        <v/>
      </c>
      <c r="I81" s="100" t="str">
        <f>IFERROR(Tabela34[[#This Row],[preço unitário]]*Tabela34[[#This Row],[Qtd]],"")</f>
        <v/>
      </c>
      <c r="M81" s="92"/>
    </row>
    <row r="82" spans="1:13" x14ac:dyDescent="0.3">
      <c r="A82" s="97"/>
      <c r="B82" s="98"/>
      <c r="C82" s="99" t="str">
        <f>IFERROR(VLOOKUP(Tabela33[[#This Row],[Produto]],produtos,3,0),"")</f>
        <v/>
      </c>
      <c r="D82" s="100" t="str">
        <f>IFERROR(Tabela33[[#This Row],[preço unitário]]*Tabela33[[#This Row],[Qtd]],"")</f>
        <v/>
      </c>
      <c r="F82" s="97"/>
      <c r="G82" s="97"/>
      <c r="H82" s="99" t="str">
        <f>IFERROR(VLOOKUP(Tabela34[[#This Row],[Produto]],produtos,5,0),"")</f>
        <v/>
      </c>
      <c r="I82" s="100" t="str">
        <f>IFERROR(Tabela34[[#This Row],[preço unitário]]*Tabela34[[#This Row],[Qtd]],"")</f>
        <v/>
      </c>
      <c r="M82" s="92"/>
    </row>
    <row r="83" spans="1:13" x14ac:dyDescent="0.3">
      <c r="A83" s="97"/>
      <c r="B83" s="98"/>
      <c r="C83" s="99" t="str">
        <f>IFERROR(VLOOKUP(Tabela33[[#This Row],[Produto]],produtos,3,0),"")</f>
        <v/>
      </c>
      <c r="D83" s="100" t="str">
        <f>IFERROR(Tabela33[[#This Row],[preço unitário]]*Tabela33[[#This Row],[Qtd]],"")</f>
        <v/>
      </c>
      <c r="F83" s="97"/>
      <c r="G83" s="97"/>
      <c r="H83" s="99" t="str">
        <f>IFERROR(VLOOKUP(Tabela34[[#This Row],[Produto]],produtos,5,0),"")</f>
        <v/>
      </c>
      <c r="I83" s="100" t="str">
        <f>IFERROR(Tabela34[[#This Row],[preço unitário]]*Tabela34[[#This Row],[Qtd]],"")</f>
        <v/>
      </c>
      <c r="M83" s="92"/>
    </row>
    <row r="84" spans="1:13" x14ac:dyDescent="0.3">
      <c r="A84" s="97"/>
      <c r="B84" s="98"/>
      <c r="C84" s="99" t="str">
        <f>IFERROR(VLOOKUP(Tabela33[[#This Row],[Produto]],produtos,3,0),"")</f>
        <v/>
      </c>
      <c r="D84" s="100" t="str">
        <f>IFERROR(Tabela33[[#This Row],[preço unitário]]*Tabela33[[#This Row],[Qtd]],"")</f>
        <v/>
      </c>
      <c r="F84" s="97"/>
      <c r="G84" s="97"/>
      <c r="H84" s="99" t="str">
        <f>IFERROR(VLOOKUP(Tabela34[[#This Row],[Produto]],produtos,5,0),"")</f>
        <v/>
      </c>
      <c r="I84" s="100" t="str">
        <f>IFERROR(Tabela34[[#This Row],[preço unitário]]*Tabela34[[#This Row],[Qtd]],"")</f>
        <v/>
      </c>
      <c r="M84" s="92"/>
    </row>
    <row r="85" spans="1:13" x14ac:dyDescent="0.3">
      <c r="A85" s="97"/>
      <c r="B85" s="98"/>
      <c r="C85" s="99" t="str">
        <f>IFERROR(VLOOKUP(Tabela33[[#This Row],[Produto]],produtos,3,0),"")</f>
        <v/>
      </c>
      <c r="D85" s="100" t="str">
        <f>IFERROR(Tabela33[[#This Row],[preço unitário]]*Tabela33[[#This Row],[Qtd]],"")</f>
        <v/>
      </c>
      <c r="F85" s="97"/>
      <c r="G85" s="97"/>
      <c r="H85" s="99" t="str">
        <f>IFERROR(VLOOKUP(Tabela34[[#This Row],[Produto]],produtos,5,0),"")</f>
        <v/>
      </c>
      <c r="I85" s="100" t="str">
        <f>IFERROR(Tabela34[[#This Row],[preço unitário]]*Tabela34[[#This Row],[Qtd]],"")</f>
        <v/>
      </c>
      <c r="M85" s="92"/>
    </row>
    <row r="86" spans="1:13" x14ac:dyDescent="0.3">
      <c r="A86" s="97"/>
      <c r="B86" s="98"/>
      <c r="C86" s="99" t="str">
        <f>IFERROR(VLOOKUP(Tabela33[[#This Row],[Produto]],produtos,3,0),"")</f>
        <v/>
      </c>
      <c r="D86" s="100" t="str">
        <f>IFERROR(Tabela33[[#This Row],[preço unitário]]*Tabela33[[#This Row],[Qtd]],"")</f>
        <v/>
      </c>
      <c r="F86" s="97"/>
      <c r="G86" s="97"/>
      <c r="H86" s="99" t="str">
        <f>IFERROR(VLOOKUP(Tabela34[[#This Row],[Produto]],produtos,5,0),"")</f>
        <v/>
      </c>
      <c r="I86" s="100" t="str">
        <f>IFERROR(Tabela34[[#This Row],[preço unitário]]*Tabela34[[#This Row],[Qtd]],"")</f>
        <v/>
      </c>
      <c r="M86" s="92"/>
    </row>
    <row r="87" spans="1:13" x14ac:dyDescent="0.3">
      <c r="A87" s="97"/>
      <c r="B87" s="98"/>
      <c r="C87" s="99" t="str">
        <f>IFERROR(VLOOKUP(Tabela33[[#This Row],[Produto]],produtos,3,0),"")</f>
        <v/>
      </c>
      <c r="D87" s="100" t="str">
        <f>IFERROR(Tabela33[[#This Row],[preço unitário]]*Tabela33[[#This Row],[Qtd]],"")</f>
        <v/>
      </c>
      <c r="F87" s="97"/>
      <c r="G87" s="97"/>
      <c r="H87" s="99" t="str">
        <f>IFERROR(VLOOKUP(Tabela34[[#This Row],[Produto]],produtos,5,0),"")</f>
        <v/>
      </c>
      <c r="I87" s="100" t="str">
        <f>IFERROR(Tabela34[[#This Row],[preço unitário]]*Tabela34[[#This Row],[Qtd]],"")</f>
        <v/>
      </c>
      <c r="M87" s="92"/>
    </row>
    <row r="88" spans="1:13" x14ac:dyDescent="0.3">
      <c r="A88" s="97"/>
      <c r="B88" s="98"/>
      <c r="C88" s="99" t="str">
        <f>IFERROR(VLOOKUP(Tabela33[[#This Row],[Produto]],produtos,3,0),"")</f>
        <v/>
      </c>
      <c r="D88" s="100" t="str">
        <f>IFERROR(Tabela33[[#This Row],[preço unitário]]*Tabela33[[#This Row],[Qtd]],"")</f>
        <v/>
      </c>
      <c r="F88" s="97"/>
      <c r="G88" s="97"/>
      <c r="H88" s="99" t="str">
        <f>IFERROR(VLOOKUP(Tabela34[[#This Row],[Produto]],produtos,5,0),"")</f>
        <v/>
      </c>
      <c r="I88" s="100" t="str">
        <f>IFERROR(Tabela34[[#This Row],[preço unitário]]*Tabela34[[#This Row],[Qtd]],"")</f>
        <v/>
      </c>
      <c r="M88" s="92"/>
    </row>
    <row r="89" spans="1:13" x14ac:dyDescent="0.3">
      <c r="A89" s="97"/>
      <c r="B89" s="98"/>
      <c r="C89" s="99" t="str">
        <f>IFERROR(VLOOKUP(Tabela33[[#This Row],[Produto]],produtos,3,0),"")</f>
        <v/>
      </c>
      <c r="D89" s="100" t="str">
        <f>IFERROR(Tabela33[[#This Row],[preço unitário]]*Tabela33[[#This Row],[Qtd]],"")</f>
        <v/>
      </c>
      <c r="F89" s="97"/>
      <c r="G89" s="97"/>
      <c r="H89" s="99" t="str">
        <f>IFERROR(VLOOKUP(Tabela34[[#This Row],[Produto]],produtos,5,0),"")</f>
        <v/>
      </c>
      <c r="I89" s="100" t="str">
        <f>IFERROR(Tabela34[[#This Row],[preço unitário]]*Tabela34[[#This Row],[Qtd]],"")</f>
        <v/>
      </c>
      <c r="M89" s="92"/>
    </row>
    <row r="90" spans="1:13" x14ac:dyDescent="0.3">
      <c r="A90" s="97"/>
      <c r="B90" s="98"/>
      <c r="C90" s="99" t="str">
        <f>IFERROR(VLOOKUP(Tabela33[[#This Row],[Produto]],produtos,3,0),"")</f>
        <v/>
      </c>
      <c r="D90" s="100" t="str">
        <f>IFERROR(Tabela33[[#This Row],[preço unitário]]*Tabela33[[#This Row],[Qtd]],"")</f>
        <v/>
      </c>
      <c r="F90" s="97"/>
      <c r="G90" s="97"/>
      <c r="H90" s="99" t="str">
        <f>IFERROR(VLOOKUP(Tabela34[[#This Row],[Produto]],produtos,5,0),"")</f>
        <v/>
      </c>
      <c r="I90" s="100" t="str">
        <f>IFERROR(Tabela34[[#This Row],[preço unitário]]*Tabela34[[#This Row],[Qtd]],"")</f>
        <v/>
      </c>
      <c r="M90" s="92"/>
    </row>
    <row r="91" spans="1:13" x14ac:dyDescent="0.3">
      <c r="A91" s="97"/>
      <c r="B91" s="98"/>
      <c r="C91" s="99" t="str">
        <f>IFERROR(VLOOKUP(Tabela33[[#This Row],[Produto]],produtos,3,0),"")</f>
        <v/>
      </c>
      <c r="D91" s="100" t="str">
        <f>IFERROR(Tabela33[[#This Row],[preço unitário]]*Tabela33[[#This Row],[Qtd]],"")</f>
        <v/>
      </c>
      <c r="F91" s="97"/>
      <c r="G91" s="97"/>
      <c r="H91" s="99" t="str">
        <f>IFERROR(VLOOKUP(Tabela34[[#This Row],[Produto]],produtos,5,0),"")</f>
        <v/>
      </c>
      <c r="I91" s="100" t="str">
        <f>IFERROR(Tabela34[[#This Row],[preço unitário]]*Tabela34[[#This Row],[Qtd]],"")</f>
        <v/>
      </c>
      <c r="M91" s="92"/>
    </row>
    <row r="92" spans="1:13" x14ac:dyDescent="0.3">
      <c r="A92" s="97"/>
      <c r="B92" s="98"/>
      <c r="C92" s="99" t="str">
        <f>IFERROR(VLOOKUP(Tabela33[[#This Row],[Produto]],produtos,3,0),"")</f>
        <v/>
      </c>
      <c r="D92" s="100" t="str">
        <f>IFERROR(Tabela33[[#This Row],[preço unitário]]*Tabela33[[#This Row],[Qtd]],"")</f>
        <v/>
      </c>
      <c r="F92" s="97"/>
      <c r="G92" s="97"/>
      <c r="H92" s="99" t="str">
        <f>IFERROR(VLOOKUP(Tabela34[[#This Row],[Produto]],produtos,5,0),"")</f>
        <v/>
      </c>
      <c r="I92" s="100" t="str">
        <f>IFERROR(Tabela34[[#This Row],[preço unitário]]*Tabela34[[#This Row],[Qtd]],"")</f>
        <v/>
      </c>
      <c r="M92" s="92"/>
    </row>
    <row r="93" spans="1:13" x14ac:dyDescent="0.3">
      <c r="A93" s="97"/>
      <c r="B93" s="98"/>
      <c r="C93" s="99" t="str">
        <f>IFERROR(VLOOKUP(Tabela33[[#This Row],[Produto]],produtos,3,0),"")</f>
        <v/>
      </c>
      <c r="D93" s="100" t="str">
        <f>IFERROR(Tabela33[[#This Row],[preço unitário]]*Tabela33[[#This Row],[Qtd]],"")</f>
        <v/>
      </c>
      <c r="F93" s="97"/>
      <c r="G93" s="97"/>
      <c r="H93" s="99" t="str">
        <f>IFERROR(VLOOKUP(Tabela34[[#This Row],[Produto]],produtos,5,0),"")</f>
        <v/>
      </c>
      <c r="I93" s="100" t="str">
        <f>IFERROR(Tabela34[[#This Row],[preço unitário]]*Tabela34[[#This Row],[Qtd]],"")</f>
        <v/>
      </c>
      <c r="M93" s="92"/>
    </row>
    <row r="94" spans="1:13" x14ac:dyDescent="0.3">
      <c r="A94" s="97"/>
      <c r="B94" s="98"/>
      <c r="C94" s="99" t="str">
        <f>IFERROR(VLOOKUP(Tabela33[[#This Row],[Produto]],produtos,3,0),"")</f>
        <v/>
      </c>
      <c r="D94" s="100" t="str">
        <f>IFERROR(Tabela33[[#This Row],[preço unitário]]*Tabela33[[#This Row],[Qtd]],"")</f>
        <v/>
      </c>
      <c r="F94" s="97"/>
      <c r="G94" s="97"/>
      <c r="H94" s="99" t="str">
        <f>IFERROR(VLOOKUP(Tabela34[[#This Row],[Produto]],produtos,5,0),"")</f>
        <v/>
      </c>
      <c r="I94" s="100" t="str">
        <f>IFERROR(Tabela34[[#This Row],[preço unitário]]*Tabela34[[#This Row],[Qtd]],"")</f>
        <v/>
      </c>
      <c r="M94" s="92"/>
    </row>
    <row r="95" spans="1:13" x14ac:dyDescent="0.3">
      <c r="A95" s="97"/>
      <c r="B95" s="98"/>
      <c r="C95" s="99" t="str">
        <f>IFERROR(VLOOKUP(Tabela33[[#This Row],[Produto]],produtos,3,0),"")</f>
        <v/>
      </c>
      <c r="D95" s="100" t="str">
        <f>IFERROR(Tabela33[[#This Row],[preço unitário]]*Tabela33[[#This Row],[Qtd]],"")</f>
        <v/>
      </c>
      <c r="F95" s="97"/>
      <c r="G95" s="97"/>
      <c r="H95" s="99" t="str">
        <f>IFERROR(VLOOKUP(Tabela34[[#This Row],[Produto]],produtos,5,0),"")</f>
        <v/>
      </c>
      <c r="I95" s="100" t="str">
        <f>IFERROR(Tabela34[[#This Row],[preço unitário]]*Tabela34[[#This Row],[Qtd]],"")</f>
        <v/>
      </c>
      <c r="M95" s="92"/>
    </row>
    <row r="96" spans="1:13" x14ac:dyDescent="0.3">
      <c r="A96" s="97"/>
      <c r="B96" s="98"/>
      <c r="C96" s="99" t="str">
        <f>IFERROR(VLOOKUP(Tabela33[[#This Row],[Produto]],produtos,3,0),"")</f>
        <v/>
      </c>
      <c r="D96" s="100" t="str">
        <f>IFERROR(Tabela33[[#This Row],[preço unitário]]*Tabela33[[#This Row],[Qtd]],"")</f>
        <v/>
      </c>
      <c r="F96" s="97"/>
      <c r="G96" s="97"/>
      <c r="H96" s="99" t="str">
        <f>IFERROR(VLOOKUP(Tabela34[[#This Row],[Produto]],produtos,5,0),"")</f>
        <v/>
      </c>
      <c r="I96" s="100" t="str">
        <f>IFERROR(Tabela34[[#This Row],[preço unitário]]*Tabela34[[#This Row],[Qtd]],"")</f>
        <v/>
      </c>
      <c r="M96" s="92"/>
    </row>
    <row r="97" spans="1:13" x14ac:dyDescent="0.3">
      <c r="A97" s="97"/>
      <c r="B97" s="98"/>
      <c r="C97" s="99" t="str">
        <f>IFERROR(VLOOKUP(Tabela33[[#This Row],[Produto]],produtos,3,0),"")</f>
        <v/>
      </c>
      <c r="D97" s="100" t="str">
        <f>IFERROR(Tabela33[[#This Row],[preço unitário]]*Tabela33[[#This Row],[Qtd]],"")</f>
        <v/>
      </c>
      <c r="F97" s="97"/>
      <c r="G97" s="97"/>
      <c r="H97" s="99" t="str">
        <f>IFERROR(VLOOKUP(Tabela34[[#This Row],[Produto]],produtos,5,0),"")</f>
        <v/>
      </c>
      <c r="I97" s="100" t="str">
        <f>IFERROR(Tabela34[[#This Row],[preço unitário]]*Tabela34[[#This Row],[Qtd]],"")</f>
        <v/>
      </c>
      <c r="M97" s="92"/>
    </row>
    <row r="98" spans="1:13" x14ac:dyDescent="0.3">
      <c r="A98" s="97"/>
      <c r="B98" s="98"/>
      <c r="C98" s="99" t="str">
        <f>IFERROR(VLOOKUP(Tabela33[[#This Row],[Produto]],produtos,3,0),"")</f>
        <v/>
      </c>
      <c r="D98" s="100" t="str">
        <f>IFERROR(Tabela33[[#This Row],[preço unitário]]*Tabela33[[#This Row],[Qtd]],"")</f>
        <v/>
      </c>
      <c r="F98" s="97"/>
      <c r="G98" s="97"/>
      <c r="H98" s="99" t="str">
        <f>IFERROR(VLOOKUP(Tabela34[[#This Row],[Produto]],produtos,5,0),"")</f>
        <v/>
      </c>
      <c r="I98" s="100" t="str">
        <f>IFERROR(Tabela34[[#This Row],[preço unitário]]*Tabela34[[#This Row],[Qtd]],"")</f>
        <v/>
      </c>
      <c r="M98" s="92"/>
    </row>
    <row r="99" spans="1:13" x14ac:dyDescent="0.3">
      <c r="A99" s="97"/>
      <c r="B99" s="98"/>
      <c r="C99" s="99" t="str">
        <f>IFERROR(VLOOKUP(Tabela33[[#This Row],[Produto]],produtos,3,0),"")</f>
        <v/>
      </c>
      <c r="D99" s="100" t="str">
        <f>IFERROR(Tabela33[[#This Row],[preço unitário]]*Tabela33[[#This Row],[Qtd]],"")</f>
        <v/>
      </c>
      <c r="F99" s="97"/>
      <c r="G99" s="97"/>
      <c r="H99" s="99" t="str">
        <f>IFERROR(VLOOKUP(Tabela34[[#This Row],[Produto]],produtos,5,0),"")</f>
        <v/>
      </c>
      <c r="I99" s="100" t="str">
        <f>IFERROR(Tabela34[[#This Row],[preço unitário]]*Tabela34[[#This Row],[Qtd]],"")</f>
        <v/>
      </c>
      <c r="M99" s="92"/>
    </row>
    <row r="100" spans="1:13" x14ac:dyDescent="0.3">
      <c r="A100" s="97"/>
      <c r="B100" s="98"/>
      <c r="C100" s="99" t="str">
        <f>IFERROR(VLOOKUP(Tabela33[[#This Row],[Produto]],produtos,3,0),"")</f>
        <v/>
      </c>
      <c r="D100" s="100" t="str">
        <f>IFERROR(Tabela33[[#This Row],[preço unitário]]*Tabela33[[#This Row],[Qtd]],"")</f>
        <v/>
      </c>
      <c r="F100" s="97"/>
      <c r="G100" s="97"/>
      <c r="H100" s="99" t="str">
        <f>IFERROR(VLOOKUP(Tabela34[[#This Row],[Produto]],produtos,5,0),"")</f>
        <v/>
      </c>
      <c r="I100" s="100" t="str">
        <f>IFERROR(Tabela34[[#This Row],[preço unitário]]*Tabela34[[#This Row],[Qtd]],"")</f>
        <v/>
      </c>
      <c r="M100" s="92"/>
    </row>
    <row r="101" spans="1:13" x14ac:dyDescent="0.3">
      <c r="A101" s="97"/>
      <c r="B101" s="98"/>
      <c r="C101" s="99" t="str">
        <f>IFERROR(VLOOKUP(Tabela33[[#This Row],[Produto]],produtos,3,0),"")</f>
        <v/>
      </c>
      <c r="D101" s="100" t="str">
        <f>IFERROR(Tabela33[[#This Row],[preço unitário]]*Tabela33[[#This Row],[Qtd]],"")</f>
        <v/>
      </c>
      <c r="F101" s="97"/>
      <c r="G101" s="97"/>
      <c r="H101" s="99" t="str">
        <f>IFERROR(VLOOKUP(Tabela34[[#This Row],[Produto]],produtos,5,0),"")</f>
        <v/>
      </c>
      <c r="I101" s="100" t="str">
        <f>IFERROR(Tabela34[[#This Row],[preço unitário]]*Tabela34[[#This Row],[Qtd]],"")</f>
        <v/>
      </c>
      <c r="M101" s="92"/>
    </row>
    <row r="102" spans="1:13" x14ac:dyDescent="0.3">
      <c r="A102" s="97"/>
      <c r="B102" s="98"/>
      <c r="C102" s="99" t="str">
        <f>IFERROR(VLOOKUP(Tabela33[[#This Row],[Produto]],produtos,3,0),"")</f>
        <v/>
      </c>
      <c r="D102" s="100" t="str">
        <f>IFERROR(Tabela33[[#This Row],[preço unitário]]*Tabela33[[#This Row],[Qtd]],"")</f>
        <v/>
      </c>
      <c r="F102" s="97"/>
      <c r="G102" s="97"/>
      <c r="H102" s="99" t="str">
        <f>IFERROR(VLOOKUP(Tabela34[[#This Row],[Produto]],produtos,5,0),"")</f>
        <v/>
      </c>
      <c r="I102" s="100" t="str">
        <f>IFERROR(Tabela34[[#This Row],[preço unitário]]*Tabela34[[#This Row],[Qtd]],"")</f>
        <v/>
      </c>
      <c r="M102" s="92"/>
    </row>
    <row r="103" spans="1:13" x14ac:dyDescent="0.3">
      <c r="A103" s="97"/>
      <c r="B103" s="98"/>
      <c r="C103" s="99" t="str">
        <f>IFERROR(VLOOKUP(Tabela33[[#This Row],[Produto]],produtos,3,0),"")</f>
        <v/>
      </c>
      <c r="D103" s="100" t="str">
        <f>IFERROR(Tabela33[[#This Row],[preço unitário]]*Tabela33[[#This Row],[Qtd]],"")</f>
        <v/>
      </c>
      <c r="F103" s="97"/>
      <c r="G103" s="97"/>
      <c r="H103" s="99" t="str">
        <f>IFERROR(VLOOKUP(Tabela34[[#This Row],[Produto]],produtos,5,0),"")</f>
        <v/>
      </c>
      <c r="I103" s="100" t="str">
        <f>IFERROR(Tabela34[[#This Row],[preço unitário]]*Tabela34[[#This Row],[Qtd]],"")</f>
        <v/>
      </c>
      <c r="M103" s="92"/>
    </row>
    <row r="104" spans="1:13" x14ac:dyDescent="0.3">
      <c r="A104" s="97"/>
      <c r="B104" s="98"/>
      <c r="C104" s="99" t="str">
        <f>IFERROR(VLOOKUP(Tabela33[[#This Row],[Produto]],produtos,3,0),"")</f>
        <v/>
      </c>
      <c r="D104" s="100" t="str">
        <f>IFERROR(Tabela33[[#This Row],[preço unitário]]*Tabela33[[#This Row],[Qtd]],"")</f>
        <v/>
      </c>
      <c r="F104" s="97"/>
      <c r="G104" s="97"/>
      <c r="H104" s="99" t="str">
        <f>IFERROR(VLOOKUP(Tabela34[[#This Row],[Produto]],produtos,5,0),"")</f>
        <v/>
      </c>
      <c r="I104" s="100" t="str">
        <f>IFERROR(Tabela34[[#This Row],[preço unitário]]*Tabela34[[#This Row],[Qtd]],"")</f>
        <v/>
      </c>
      <c r="M104" s="92"/>
    </row>
    <row r="105" spans="1:13" x14ac:dyDescent="0.3">
      <c r="A105" s="97"/>
      <c r="B105" s="98"/>
      <c r="C105" s="99" t="str">
        <f>IFERROR(VLOOKUP(Tabela33[[#This Row],[Produto]],produtos,3,0),"")</f>
        <v/>
      </c>
      <c r="D105" s="100" t="str">
        <f>IFERROR(Tabela33[[#This Row],[preço unitário]]*Tabela33[[#This Row],[Qtd]],"")</f>
        <v/>
      </c>
      <c r="F105" s="97"/>
      <c r="G105" s="97"/>
      <c r="H105" s="99" t="str">
        <f>IFERROR(VLOOKUP(Tabela34[[#This Row],[Produto]],produtos,5,0),"")</f>
        <v/>
      </c>
      <c r="I105" s="100" t="str">
        <f>IFERROR(Tabela34[[#This Row],[preço unitário]]*Tabela34[[#This Row],[Qtd]],"")</f>
        <v/>
      </c>
      <c r="M105" s="92"/>
    </row>
    <row r="106" spans="1:13" x14ac:dyDescent="0.3">
      <c r="A106" s="97"/>
      <c r="B106" s="98"/>
      <c r="C106" s="99" t="str">
        <f>IFERROR(VLOOKUP(Tabela33[[#This Row],[Produto]],produtos,3,0),"")</f>
        <v/>
      </c>
      <c r="D106" s="100" t="str">
        <f>IFERROR(Tabela33[[#This Row],[preço unitário]]*Tabela33[[#This Row],[Qtd]],"")</f>
        <v/>
      </c>
      <c r="F106" s="97"/>
      <c r="G106" s="97"/>
      <c r="H106" s="99" t="str">
        <f>IFERROR(VLOOKUP(Tabela34[[#This Row],[Produto]],produtos,5,0),"")</f>
        <v/>
      </c>
      <c r="I106" s="100" t="str">
        <f>IFERROR(Tabela34[[#This Row],[preço unitário]]*Tabela34[[#This Row],[Qtd]],"")</f>
        <v/>
      </c>
      <c r="M106" s="92"/>
    </row>
    <row r="107" spans="1:13" x14ac:dyDescent="0.3">
      <c r="A107" s="97"/>
      <c r="B107" s="98"/>
      <c r="C107" s="99" t="str">
        <f>IFERROR(VLOOKUP(Tabela33[[#This Row],[Produto]],produtos,3,0),"")</f>
        <v/>
      </c>
      <c r="D107" s="100" t="str">
        <f>IFERROR(Tabela33[[#This Row],[preço unitário]]*Tabela33[[#This Row],[Qtd]],"")</f>
        <v/>
      </c>
      <c r="F107" s="97"/>
      <c r="G107" s="97"/>
      <c r="H107" s="99" t="str">
        <f>IFERROR(VLOOKUP(Tabela34[[#This Row],[Produto]],produtos,5,0),"")</f>
        <v/>
      </c>
      <c r="I107" s="100" t="str">
        <f>IFERROR(Tabela34[[#This Row],[preço unitário]]*Tabela34[[#This Row],[Qtd]],"")</f>
        <v/>
      </c>
      <c r="M107" s="92"/>
    </row>
    <row r="108" spans="1:13" x14ac:dyDescent="0.3">
      <c r="A108" s="97"/>
      <c r="B108" s="98"/>
      <c r="C108" s="99" t="str">
        <f>IFERROR(VLOOKUP(Tabela33[[#This Row],[Produto]],produtos,3,0),"")</f>
        <v/>
      </c>
      <c r="D108" s="100" t="str">
        <f>IFERROR(Tabela33[[#This Row],[preço unitário]]*Tabela33[[#This Row],[Qtd]],"")</f>
        <v/>
      </c>
      <c r="F108" s="97"/>
      <c r="G108" s="97"/>
      <c r="H108" s="99" t="str">
        <f>IFERROR(VLOOKUP(Tabela34[[#This Row],[Produto]],produtos,5,0),"")</f>
        <v/>
      </c>
      <c r="I108" s="100" t="str">
        <f>IFERROR(Tabela34[[#This Row],[preço unitário]]*Tabela34[[#This Row],[Qtd]],"")</f>
        <v/>
      </c>
      <c r="M108" s="92"/>
    </row>
    <row r="109" spans="1:13" x14ac:dyDescent="0.3">
      <c r="A109" s="97"/>
      <c r="B109" s="98"/>
      <c r="C109" s="99" t="str">
        <f>IFERROR(VLOOKUP(Tabela33[[#This Row],[Produto]],produtos,3,0),"")</f>
        <v/>
      </c>
      <c r="D109" s="100" t="str">
        <f>IFERROR(Tabela33[[#This Row],[preço unitário]]*Tabela33[[#This Row],[Qtd]],"")</f>
        <v/>
      </c>
      <c r="F109" s="97"/>
      <c r="G109" s="97"/>
      <c r="H109" s="99" t="str">
        <f>IFERROR(VLOOKUP(Tabela34[[#This Row],[Produto]],produtos,5,0),"")</f>
        <v/>
      </c>
      <c r="I109" s="100" t="str">
        <f>IFERROR(Tabela34[[#This Row],[preço unitário]]*Tabela34[[#This Row],[Qtd]],"")</f>
        <v/>
      </c>
      <c r="M109" s="92"/>
    </row>
    <row r="110" spans="1:13" x14ac:dyDescent="0.3">
      <c r="A110" s="97"/>
      <c r="B110" s="98"/>
      <c r="C110" s="99" t="str">
        <f>IFERROR(VLOOKUP(Tabela33[[#This Row],[Produto]],produtos,3,0),"")</f>
        <v/>
      </c>
      <c r="D110" s="100" t="str">
        <f>IFERROR(Tabela33[[#This Row],[preço unitário]]*Tabela33[[#This Row],[Qtd]],"")</f>
        <v/>
      </c>
      <c r="F110" s="97"/>
      <c r="G110" s="97"/>
      <c r="H110" s="99" t="str">
        <f>IFERROR(VLOOKUP(Tabela34[[#This Row],[Produto]],produtos,5,0),"")</f>
        <v/>
      </c>
      <c r="I110" s="100" t="str">
        <f>IFERROR(Tabela34[[#This Row],[preço unitário]]*Tabela34[[#This Row],[Qtd]],"")</f>
        <v/>
      </c>
      <c r="M110" s="92"/>
    </row>
    <row r="111" spans="1:13" x14ac:dyDescent="0.3">
      <c r="A111" s="97"/>
      <c r="B111" s="98"/>
      <c r="C111" s="99" t="str">
        <f>IFERROR(VLOOKUP(Tabela33[[#This Row],[Produto]],produtos,3,0),"")</f>
        <v/>
      </c>
      <c r="D111" s="100" t="str">
        <f>IFERROR(Tabela33[[#This Row],[preço unitário]]*Tabela33[[#This Row],[Qtd]],"")</f>
        <v/>
      </c>
      <c r="F111" s="97"/>
      <c r="G111" s="97"/>
      <c r="H111" s="99" t="str">
        <f>IFERROR(VLOOKUP(Tabela34[[#This Row],[Produto]],produtos,5,0),"")</f>
        <v/>
      </c>
      <c r="I111" s="100" t="str">
        <f>IFERROR(Tabela34[[#This Row],[preço unitário]]*Tabela34[[#This Row],[Qtd]],"")</f>
        <v/>
      </c>
      <c r="M111" s="92"/>
    </row>
    <row r="112" spans="1:13" x14ac:dyDescent="0.3">
      <c r="A112" s="97"/>
      <c r="B112" s="98"/>
      <c r="C112" s="99" t="str">
        <f>IFERROR(VLOOKUP(Tabela33[[#This Row],[Produto]],produtos,3,0),"")</f>
        <v/>
      </c>
      <c r="D112" s="100" t="str">
        <f>IFERROR(Tabela33[[#This Row],[preço unitário]]*Tabela33[[#This Row],[Qtd]],"")</f>
        <v/>
      </c>
      <c r="F112" s="97"/>
      <c r="G112" s="97"/>
      <c r="H112" s="99" t="str">
        <f>IFERROR(VLOOKUP(Tabela34[[#This Row],[Produto]],produtos,5,0),"")</f>
        <v/>
      </c>
      <c r="I112" s="100" t="str">
        <f>IFERROR(Tabela34[[#This Row],[preço unitário]]*Tabela34[[#This Row],[Qtd]],"")</f>
        <v/>
      </c>
      <c r="M112" s="92"/>
    </row>
    <row r="113" spans="1:13" x14ac:dyDescent="0.3">
      <c r="A113" s="97"/>
      <c r="B113" s="98"/>
      <c r="C113" s="99" t="str">
        <f>IFERROR(VLOOKUP(Tabela33[[#This Row],[Produto]],produtos,3,0),"")</f>
        <v/>
      </c>
      <c r="D113" s="100" t="str">
        <f>IFERROR(Tabela33[[#This Row],[preço unitário]]*Tabela33[[#This Row],[Qtd]],"")</f>
        <v/>
      </c>
      <c r="F113" s="97"/>
      <c r="G113" s="97"/>
      <c r="H113" s="99" t="str">
        <f>IFERROR(VLOOKUP(Tabela34[[#This Row],[Produto]],produtos,5,0),"")</f>
        <v/>
      </c>
      <c r="I113" s="100" t="str">
        <f>IFERROR(Tabela34[[#This Row],[preço unitário]]*Tabela34[[#This Row],[Qtd]],"")</f>
        <v/>
      </c>
      <c r="M113" s="92"/>
    </row>
    <row r="114" spans="1:13" x14ac:dyDescent="0.3">
      <c r="A114" s="97"/>
      <c r="B114" s="98"/>
      <c r="C114" s="99" t="str">
        <f>IFERROR(VLOOKUP(Tabela33[[#This Row],[Produto]],produtos,3,0),"")</f>
        <v/>
      </c>
      <c r="D114" s="100" t="str">
        <f>IFERROR(Tabela33[[#This Row],[preço unitário]]*Tabela33[[#This Row],[Qtd]],"")</f>
        <v/>
      </c>
      <c r="F114" s="97"/>
      <c r="G114" s="97"/>
      <c r="H114" s="99" t="str">
        <f>IFERROR(VLOOKUP(Tabela34[[#This Row],[Produto]],produtos,5,0),"")</f>
        <v/>
      </c>
      <c r="I114" s="100" t="str">
        <f>IFERROR(Tabela34[[#This Row],[preço unitário]]*Tabela34[[#This Row],[Qtd]],"")</f>
        <v/>
      </c>
      <c r="M114" s="92"/>
    </row>
    <row r="115" spans="1:13" x14ac:dyDescent="0.3">
      <c r="A115" s="97"/>
      <c r="B115" s="98"/>
      <c r="C115" s="99" t="str">
        <f>IFERROR(VLOOKUP(Tabela33[[#This Row],[Produto]],produtos,3,0),"")</f>
        <v/>
      </c>
      <c r="D115" s="100" t="str">
        <f>IFERROR(Tabela33[[#This Row],[preço unitário]]*Tabela33[[#This Row],[Qtd]],"")</f>
        <v/>
      </c>
      <c r="F115" s="97"/>
      <c r="G115" s="97"/>
      <c r="H115" s="99" t="str">
        <f>IFERROR(VLOOKUP(Tabela34[[#This Row],[Produto]],produtos,5,0),"")</f>
        <v/>
      </c>
      <c r="I115" s="100" t="str">
        <f>IFERROR(Tabela34[[#This Row],[preço unitário]]*Tabela34[[#This Row],[Qtd]],"")</f>
        <v/>
      </c>
      <c r="M115" s="92"/>
    </row>
    <row r="116" spans="1:13" x14ac:dyDescent="0.3">
      <c r="A116" s="97"/>
      <c r="B116" s="98"/>
      <c r="C116" s="99" t="str">
        <f>IFERROR(VLOOKUP(Tabela33[[#This Row],[Produto]],produtos,3,0),"")</f>
        <v/>
      </c>
      <c r="D116" s="100" t="str">
        <f>IFERROR(Tabela33[[#This Row],[preço unitário]]*Tabela33[[#This Row],[Qtd]],"")</f>
        <v/>
      </c>
      <c r="F116" s="97"/>
      <c r="G116" s="97"/>
      <c r="H116" s="99" t="str">
        <f>IFERROR(VLOOKUP(Tabela34[[#This Row],[Produto]],produtos,5,0),"")</f>
        <v/>
      </c>
      <c r="I116" s="100" t="str">
        <f>IFERROR(Tabela34[[#This Row],[preço unitário]]*Tabela34[[#This Row],[Qtd]],"")</f>
        <v/>
      </c>
      <c r="M116" s="92"/>
    </row>
    <row r="117" spans="1:13" x14ac:dyDescent="0.3">
      <c r="A117" s="97"/>
      <c r="B117" s="98"/>
      <c r="C117" s="99" t="str">
        <f>IFERROR(VLOOKUP(Tabela33[[#This Row],[Produto]],produtos,3,0),"")</f>
        <v/>
      </c>
      <c r="D117" s="100" t="str">
        <f>IFERROR(Tabela33[[#This Row],[preço unitário]]*Tabela33[[#This Row],[Qtd]],"")</f>
        <v/>
      </c>
      <c r="F117" s="97"/>
      <c r="G117" s="97"/>
      <c r="H117" s="99" t="str">
        <f>IFERROR(VLOOKUP(Tabela34[[#This Row],[Produto]],produtos,5,0),"")</f>
        <v/>
      </c>
      <c r="I117" s="100" t="str">
        <f>IFERROR(Tabela34[[#This Row],[preço unitário]]*Tabela34[[#This Row],[Qtd]],"")</f>
        <v/>
      </c>
      <c r="M117" s="92"/>
    </row>
    <row r="118" spans="1:13" x14ac:dyDescent="0.3">
      <c r="A118" s="97"/>
      <c r="B118" s="98"/>
      <c r="C118" s="99" t="str">
        <f>IFERROR(VLOOKUP(Tabela33[[#This Row],[Produto]],produtos,3,0),"")</f>
        <v/>
      </c>
      <c r="D118" s="100" t="str">
        <f>IFERROR(Tabela33[[#This Row],[preço unitário]]*Tabela33[[#This Row],[Qtd]],"")</f>
        <v/>
      </c>
      <c r="F118" s="97"/>
      <c r="G118" s="97"/>
      <c r="H118" s="99" t="str">
        <f>IFERROR(VLOOKUP(Tabela34[[#This Row],[Produto]],produtos,5,0),"")</f>
        <v/>
      </c>
      <c r="I118" s="100" t="str">
        <f>IFERROR(Tabela34[[#This Row],[preço unitário]]*Tabela34[[#This Row],[Qtd]],"")</f>
        <v/>
      </c>
      <c r="M118" s="92"/>
    </row>
    <row r="119" spans="1:13" x14ac:dyDescent="0.3">
      <c r="A119" s="97"/>
      <c r="B119" s="98"/>
      <c r="C119" s="99" t="str">
        <f>IFERROR(VLOOKUP(Tabela33[[#This Row],[Produto]],produtos,3,0),"")</f>
        <v/>
      </c>
      <c r="D119" s="100" t="str">
        <f>IFERROR(Tabela33[[#This Row],[preço unitário]]*Tabela33[[#This Row],[Qtd]],"")</f>
        <v/>
      </c>
      <c r="F119" s="97"/>
      <c r="G119" s="97"/>
      <c r="H119" s="99" t="str">
        <f>IFERROR(VLOOKUP(Tabela34[[#This Row],[Produto]],produtos,5,0),"")</f>
        <v/>
      </c>
      <c r="I119" s="100" t="str">
        <f>IFERROR(Tabela34[[#This Row],[preço unitário]]*Tabela34[[#This Row],[Qtd]],"")</f>
        <v/>
      </c>
      <c r="M119" s="92"/>
    </row>
    <row r="120" spans="1:13" x14ac:dyDescent="0.3">
      <c r="A120" s="97"/>
      <c r="B120" s="98"/>
      <c r="C120" s="99" t="str">
        <f>IFERROR(VLOOKUP(Tabela33[[#This Row],[Produto]],produtos,3,0),"")</f>
        <v/>
      </c>
      <c r="D120" s="100" t="str">
        <f>IFERROR(Tabela33[[#This Row],[preço unitário]]*Tabela33[[#This Row],[Qtd]],"")</f>
        <v/>
      </c>
      <c r="F120" s="97"/>
      <c r="G120" s="97"/>
      <c r="H120" s="99" t="str">
        <f>IFERROR(VLOOKUP(Tabela34[[#This Row],[Produto]],produtos,5,0),"")</f>
        <v/>
      </c>
      <c r="I120" s="100" t="str">
        <f>IFERROR(Tabela34[[#This Row],[preço unitário]]*Tabela34[[#This Row],[Qtd]],"")</f>
        <v/>
      </c>
      <c r="M120" s="92"/>
    </row>
    <row r="121" spans="1:13" x14ac:dyDescent="0.3">
      <c r="A121" s="97"/>
      <c r="B121" s="98"/>
      <c r="C121" s="99" t="str">
        <f>IFERROR(VLOOKUP(Tabela33[[#This Row],[Produto]],produtos,3,0),"")</f>
        <v/>
      </c>
      <c r="D121" s="100" t="str">
        <f>IFERROR(Tabela33[[#This Row],[preço unitário]]*Tabela33[[#This Row],[Qtd]],"")</f>
        <v/>
      </c>
      <c r="F121" s="97"/>
      <c r="G121" s="97"/>
      <c r="H121" s="99" t="str">
        <f>IFERROR(VLOOKUP(Tabela34[[#This Row],[Produto]],produtos,5,0),"")</f>
        <v/>
      </c>
      <c r="I121" s="100" t="str">
        <f>IFERROR(Tabela34[[#This Row],[preço unitário]]*Tabela34[[#This Row],[Qtd]],"")</f>
        <v/>
      </c>
      <c r="M121" s="92"/>
    </row>
    <row r="122" spans="1:13" x14ac:dyDescent="0.3">
      <c r="A122" s="97"/>
      <c r="B122" s="98"/>
      <c r="C122" s="99" t="str">
        <f>IFERROR(VLOOKUP(Tabela33[[#This Row],[Produto]],produtos,3,0),"")</f>
        <v/>
      </c>
      <c r="D122" s="100" t="str">
        <f>IFERROR(Tabela33[[#This Row],[preço unitário]]*Tabela33[[#This Row],[Qtd]],"")</f>
        <v/>
      </c>
      <c r="F122" s="97"/>
      <c r="G122" s="97"/>
      <c r="H122" s="99" t="str">
        <f>IFERROR(VLOOKUP(Tabela34[[#This Row],[Produto]],produtos,5,0),"")</f>
        <v/>
      </c>
      <c r="I122" s="100" t="str">
        <f>IFERROR(Tabela34[[#This Row],[preço unitário]]*Tabela34[[#This Row],[Qtd]],"")</f>
        <v/>
      </c>
      <c r="M122" s="92"/>
    </row>
    <row r="123" spans="1:13" x14ac:dyDescent="0.3">
      <c r="A123" s="97"/>
      <c r="B123" s="98"/>
      <c r="C123" s="99" t="str">
        <f>IFERROR(VLOOKUP(Tabela33[[#This Row],[Produto]],produtos,3,0),"")</f>
        <v/>
      </c>
      <c r="D123" s="100" t="str">
        <f>IFERROR(Tabela33[[#This Row],[preço unitário]]*Tabela33[[#This Row],[Qtd]],"")</f>
        <v/>
      </c>
      <c r="F123" s="97"/>
      <c r="G123" s="97"/>
      <c r="H123" s="99" t="str">
        <f>IFERROR(VLOOKUP(Tabela34[[#This Row],[Produto]],produtos,5,0),"")</f>
        <v/>
      </c>
      <c r="I123" s="100" t="str">
        <f>IFERROR(Tabela34[[#This Row],[preço unitário]]*Tabela34[[#This Row],[Qtd]],"")</f>
        <v/>
      </c>
      <c r="M123" s="92"/>
    </row>
    <row r="124" spans="1:13" x14ac:dyDescent="0.3">
      <c r="A124" s="97"/>
      <c r="B124" s="98"/>
      <c r="C124" s="99" t="str">
        <f>IFERROR(VLOOKUP(Tabela33[[#This Row],[Produto]],produtos,3,0),"")</f>
        <v/>
      </c>
      <c r="D124" s="100" t="str">
        <f>IFERROR(Tabela33[[#This Row],[preço unitário]]*Tabela33[[#This Row],[Qtd]],"")</f>
        <v/>
      </c>
      <c r="F124" s="97"/>
      <c r="G124" s="97"/>
      <c r="H124" s="99" t="str">
        <f>IFERROR(VLOOKUP(Tabela34[[#This Row],[Produto]],produtos,5,0),"")</f>
        <v/>
      </c>
      <c r="I124" s="100" t="str">
        <f>IFERROR(Tabela34[[#This Row],[preço unitário]]*Tabela34[[#This Row],[Qtd]],"")</f>
        <v/>
      </c>
      <c r="M124" s="92"/>
    </row>
    <row r="125" spans="1:13" x14ac:dyDescent="0.3">
      <c r="A125" s="97"/>
      <c r="B125" s="98"/>
      <c r="C125" s="99" t="str">
        <f>IFERROR(VLOOKUP(Tabela33[[#This Row],[Produto]],produtos,3,0),"")</f>
        <v/>
      </c>
      <c r="D125" s="100" t="str">
        <f>IFERROR(Tabela33[[#This Row],[preço unitário]]*Tabela33[[#This Row],[Qtd]],"")</f>
        <v/>
      </c>
      <c r="F125" s="97"/>
      <c r="G125" s="97"/>
      <c r="H125" s="99" t="str">
        <f>IFERROR(VLOOKUP(Tabela34[[#This Row],[Produto]],produtos,5,0),"")</f>
        <v/>
      </c>
      <c r="I125" s="100" t="str">
        <f>IFERROR(Tabela34[[#This Row],[preço unitário]]*Tabela34[[#This Row],[Qtd]],"")</f>
        <v/>
      </c>
      <c r="M125" s="92"/>
    </row>
    <row r="126" spans="1:13" x14ac:dyDescent="0.3">
      <c r="A126" s="97"/>
      <c r="B126" s="98"/>
      <c r="C126" s="99" t="str">
        <f>IFERROR(VLOOKUP(Tabela33[[#This Row],[Produto]],produtos,3,0),"")</f>
        <v/>
      </c>
      <c r="D126" s="100" t="str">
        <f>IFERROR(Tabela33[[#This Row],[preço unitário]]*Tabela33[[#This Row],[Qtd]],"")</f>
        <v/>
      </c>
      <c r="F126" s="97"/>
      <c r="G126" s="97"/>
      <c r="H126" s="99" t="str">
        <f>IFERROR(VLOOKUP(Tabela34[[#This Row],[Produto]],produtos,5,0),"")</f>
        <v/>
      </c>
      <c r="I126" s="100" t="str">
        <f>IFERROR(Tabela34[[#This Row],[preço unitário]]*Tabela34[[#This Row],[Qtd]],"")</f>
        <v/>
      </c>
      <c r="M126" s="92"/>
    </row>
    <row r="127" spans="1:13" x14ac:dyDescent="0.3">
      <c r="A127" s="97"/>
      <c r="B127" s="98"/>
      <c r="C127" s="99" t="str">
        <f>IFERROR(VLOOKUP(Tabela33[[#This Row],[Produto]],produtos,3,0),"")</f>
        <v/>
      </c>
      <c r="D127" s="100" t="str">
        <f>IFERROR(Tabela33[[#This Row],[preço unitário]]*Tabela33[[#This Row],[Qtd]],"")</f>
        <v/>
      </c>
      <c r="F127" s="97"/>
      <c r="G127" s="97"/>
      <c r="H127" s="99" t="str">
        <f>IFERROR(VLOOKUP(Tabela34[[#This Row],[Produto]],produtos,5,0),"")</f>
        <v/>
      </c>
      <c r="I127" s="100" t="str">
        <f>IFERROR(Tabela34[[#This Row],[preço unitário]]*Tabela34[[#This Row],[Qtd]],"")</f>
        <v/>
      </c>
      <c r="M127" s="92"/>
    </row>
    <row r="128" spans="1:13" x14ac:dyDescent="0.3">
      <c r="A128" s="97"/>
      <c r="B128" s="98"/>
      <c r="C128" s="99" t="str">
        <f>IFERROR(VLOOKUP(Tabela33[[#This Row],[Produto]],produtos,3,0),"")</f>
        <v/>
      </c>
      <c r="D128" s="100" t="str">
        <f>IFERROR(Tabela33[[#This Row],[preço unitário]]*Tabela33[[#This Row],[Qtd]],"")</f>
        <v/>
      </c>
      <c r="F128" s="97"/>
      <c r="G128" s="97"/>
      <c r="H128" s="99" t="str">
        <f>IFERROR(VLOOKUP(Tabela34[[#This Row],[Produto]],produtos,5,0),"")</f>
        <v/>
      </c>
      <c r="I128" s="100" t="str">
        <f>IFERROR(Tabela34[[#This Row],[preço unitário]]*Tabela34[[#This Row],[Qtd]],"")</f>
        <v/>
      </c>
      <c r="M128" s="92"/>
    </row>
    <row r="129" spans="1:13" x14ac:dyDescent="0.3">
      <c r="A129" s="97"/>
      <c r="B129" s="98"/>
      <c r="C129" s="99" t="str">
        <f>IFERROR(VLOOKUP(Tabela33[[#This Row],[Produto]],produtos,3,0),"")</f>
        <v/>
      </c>
      <c r="D129" s="100" t="str">
        <f>IFERROR(Tabela33[[#This Row],[preço unitário]]*Tabela33[[#This Row],[Qtd]],"")</f>
        <v/>
      </c>
      <c r="F129" s="97"/>
      <c r="G129" s="97"/>
      <c r="H129" s="99" t="str">
        <f>IFERROR(VLOOKUP(Tabela34[[#This Row],[Produto]],produtos,5,0),"")</f>
        <v/>
      </c>
      <c r="I129" s="100" t="str">
        <f>IFERROR(Tabela34[[#This Row],[preço unitário]]*Tabela34[[#This Row],[Qtd]],"")</f>
        <v/>
      </c>
      <c r="M129" s="92"/>
    </row>
    <row r="130" spans="1:13" x14ac:dyDescent="0.3">
      <c r="A130" s="97"/>
      <c r="B130" s="98"/>
      <c r="C130" s="99" t="str">
        <f>IFERROR(VLOOKUP(Tabela33[[#This Row],[Produto]],produtos,3,0),"")</f>
        <v/>
      </c>
      <c r="D130" s="100" t="str">
        <f>IFERROR(Tabela33[[#This Row],[preço unitário]]*Tabela33[[#This Row],[Qtd]],"")</f>
        <v/>
      </c>
      <c r="F130" s="97"/>
      <c r="G130" s="97"/>
      <c r="H130" s="99" t="str">
        <f>IFERROR(VLOOKUP(Tabela34[[#This Row],[Produto]],produtos,5,0),"")</f>
        <v/>
      </c>
      <c r="I130" s="100" t="str">
        <f>IFERROR(Tabela34[[#This Row],[preço unitário]]*Tabela34[[#This Row],[Qtd]],"")</f>
        <v/>
      </c>
      <c r="M130" s="92"/>
    </row>
    <row r="131" spans="1:13" x14ac:dyDescent="0.3">
      <c r="A131" s="97"/>
      <c r="B131" s="98"/>
      <c r="C131" s="99" t="str">
        <f>IFERROR(VLOOKUP(Tabela33[[#This Row],[Produto]],produtos,3,0),"")</f>
        <v/>
      </c>
      <c r="D131" s="100" t="str">
        <f>IFERROR(Tabela33[[#This Row],[preço unitário]]*Tabela33[[#This Row],[Qtd]],"")</f>
        <v/>
      </c>
      <c r="F131" s="97"/>
      <c r="G131" s="97"/>
      <c r="H131" s="99" t="str">
        <f>IFERROR(VLOOKUP(Tabela34[[#This Row],[Produto]],produtos,5,0),"")</f>
        <v/>
      </c>
      <c r="I131" s="100" t="str">
        <f>IFERROR(Tabela34[[#This Row],[preço unitário]]*Tabela34[[#This Row],[Qtd]],"")</f>
        <v/>
      </c>
      <c r="M131" s="92"/>
    </row>
    <row r="132" spans="1:13" x14ac:dyDescent="0.3">
      <c r="A132" s="97"/>
      <c r="B132" s="98"/>
      <c r="C132" s="99" t="str">
        <f>IFERROR(VLOOKUP(Tabela33[[#This Row],[Produto]],produtos,3,0),"")</f>
        <v/>
      </c>
      <c r="D132" s="100" t="str">
        <f>IFERROR(Tabela33[[#This Row],[preço unitário]]*Tabela33[[#This Row],[Qtd]],"")</f>
        <v/>
      </c>
      <c r="F132" s="97"/>
      <c r="G132" s="97"/>
      <c r="H132" s="99" t="str">
        <f>IFERROR(VLOOKUP(Tabela34[[#This Row],[Produto]],produtos,5,0),"")</f>
        <v/>
      </c>
      <c r="I132" s="100" t="str">
        <f>IFERROR(Tabela34[[#This Row],[preço unitário]]*Tabela34[[#This Row],[Qtd]],"")</f>
        <v/>
      </c>
      <c r="M132" s="92"/>
    </row>
    <row r="133" spans="1:13" x14ac:dyDescent="0.3">
      <c r="A133" s="97"/>
      <c r="B133" s="98"/>
      <c r="C133" s="99" t="str">
        <f>IFERROR(VLOOKUP(Tabela33[[#This Row],[Produto]],produtos,3,0),"")</f>
        <v/>
      </c>
      <c r="D133" s="100" t="str">
        <f>IFERROR(Tabela33[[#This Row],[preço unitário]]*Tabela33[[#This Row],[Qtd]],"")</f>
        <v/>
      </c>
      <c r="F133" s="97"/>
      <c r="G133" s="97"/>
      <c r="H133" s="99" t="str">
        <f>IFERROR(VLOOKUP(Tabela34[[#This Row],[Produto]],produtos,5,0),"")</f>
        <v/>
      </c>
      <c r="I133" s="100" t="str">
        <f>IFERROR(Tabela34[[#This Row],[preço unitário]]*Tabela34[[#This Row],[Qtd]],"")</f>
        <v/>
      </c>
      <c r="M133" s="92"/>
    </row>
    <row r="134" spans="1:13" x14ac:dyDescent="0.3">
      <c r="A134" s="97"/>
      <c r="B134" s="98"/>
      <c r="C134" s="99" t="str">
        <f>IFERROR(VLOOKUP(Tabela33[[#This Row],[Produto]],produtos,3,0),"")</f>
        <v/>
      </c>
      <c r="D134" s="100" t="str">
        <f>IFERROR(Tabela33[[#This Row],[preço unitário]]*Tabela33[[#This Row],[Qtd]],"")</f>
        <v/>
      </c>
      <c r="F134" s="97"/>
      <c r="G134" s="97"/>
      <c r="H134" s="99" t="str">
        <f>IFERROR(VLOOKUP(Tabela34[[#This Row],[Produto]],produtos,5,0),"")</f>
        <v/>
      </c>
      <c r="I134" s="100" t="str">
        <f>IFERROR(Tabela34[[#This Row],[preço unitário]]*Tabela34[[#This Row],[Qtd]],"")</f>
        <v/>
      </c>
      <c r="M134" s="92"/>
    </row>
    <row r="135" spans="1:13" x14ac:dyDescent="0.3">
      <c r="A135" s="97"/>
      <c r="B135" s="98"/>
      <c r="C135" s="99" t="str">
        <f>IFERROR(VLOOKUP(Tabela33[[#This Row],[Produto]],produtos,3,0),"")</f>
        <v/>
      </c>
      <c r="D135" s="100" t="str">
        <f>IFERROR(Tabela33[[#This Row],[preço unitário]]*Tabela33[[#This Row],[Qtd]],"")</f>
        <v/>
      </c>
      <c r="F135" s="97"/>
      <c r="G135" s="97"/>
      <c r="H135" s="99" t="str">
        <f>IFERROR(VLOOKUP(Tabela34[[#This Row],[Produto]],produtos,5,0),"")</f>
        <v/>
      </c>
      <c r="I135" s="100" t="str">
        <f>IFERROR(Tabela34[[#This Row],[preço unitário]]*Tabela34[[#This Row],[Qtd]],"")</f>
        <v/>
      </c>
      <c r="M135" s="92"/>
    </row>
    <row r="136" spans="1:13" x14ac:dyDescent="0.3">
      <c r="A136" s="97"/>
      <c r="B136" s="98"/>
      <c r="C136" s="99" t="str">
        <f>IFERROR(VLOOKUP(Tabela33[[#This Row],[Produto]],produtos,3,0),"")</f>
        <v/>
      </c>
      <c r="D136" s="100" t="str">
        <f>IFERROR(Tabela33[[#This Row],[preço unitário]]*Tabela33[[#This Row],[Qtd]],"")</f>
        <v/>
      </c>
      <c r="F136" s="97"/>
      <c r="G136" s="97"/>
      <c r="H136" s="99" t="str">
        <f>IFERROR(VLOOKUP(Tabela34[[#This Row],[Produto]],produtos,5,0),"")</f>
        <v/>
      </c>
      <c r="I136" s="100" t="str">
        <f>IFERROR(Tabela34[[#This Row],[preço unitário]]*Tabela34[[#This Row],[Qtd]],"")</f>
        <v/>
      </c>
      <c r="M136" s="92"/>
    </row>
    <row r="137" spans="1:13" x14ac:dyDescent="0.3">
      <c r="A137" s="97"/>
      <c r="B137" s="98"/>
      <c r="C137" s="99" t="str">
        <f>IFERROR(VLOOKUP(Tabela33[[#This Row],[Produto]],produtos,3,0),"")</f>
        <v/>
      </c>
      <c r="D137" s="100" t="str">
        <f>IFERROR(Tabela33[[#This Row],[preço unitário]]*Tabela33[[#This Row],[Qtd]],"")</f>
        <v/>
      </c>
      <c r="F137" s="97"/>
      <c r="G137" s="97"/>
      <c r="H137" s="99" t="str">
        <f>IFERROR(VLOOKUP(Tabela34[[#This Row],[Produto]],produtos,5,0),"")</f>
        <v/>
      </c>
      <c r="I137" s="100" t="str">
        <f>IFERROR(Tabela34[[#This Row],[preço unitário]]*Tabela34[[#This Row],[Qtd]],"")</f>
        <v/>
      </c>
      <c r="M137" s="92"/>
    </row>
    <row r="138" spans="1:13" x14ac:dyDescent="0.3">
      <c r="A138" s="97"/>
      <c r="B138" s="98"/>
      <c r="C138" s="99" t="str">
        <f>IFERROR(VLOOKUP(Tabela33[[#This Row],[Produto]],produtos,3,0),"")</f>
        <v/>
      </c>
      <c r="D138" s="100" t="str">
        <f>IFERROR(Tabela33[[#This Row],[preço unitário]]*Tabela33[[#This Row],[Qtd]],"")</f>
        <v/>
      </c>
      <c r="F138" s="97"/>
      <c r="G138" s="97"/>
      <c r="H138" s="99" t="str">
        <f>IFERROR(VLOOKUP(Tabela34[[#This Row],[Produto]],produtos,5,0),"")</f>
        <v/>
      </c>
      <c r="I138" s="100" t="str">
        <f>IFERROR(Tabela34[[#This Row],[preço unitário]]*Tabela34[[#This Row],[Qtd]],"")</f>
        <v/>
      </c>
      <c r="M138" s="92"/>
    </row>
    <row r="139" spans="1:13" x14ac:dyDescent="0.3">
      <c r="A139" s="97"/>
      <c r="B139" s="98"/>
      <c r="C139" s="99" t="str">
        <f>IFERROR(VLOOKUP(Tabela33[[#This Row],[Produto]],produtos,3,0),"")</f>
        <v/>
      </c>
      <c r="D139" s="100" t="str">
        <f>IFERROR(Tabela33[[#This Row],[preço unitário]]*Tabela33[[#This Row],[Qtd]],"")</f>
        <v/>
      </c>
      <c r="F139" s="97"/>
      <c r="G139" s="97"/>
      <c r="H139" s="99" t="str">
        <f>IFERROR(VLOOKUP(Tabela34[[#This Row],[Produto]],produtos,5,0),"")</f>
        <v/>
      </c>
      <c r="I139" s="100" t="str">
        <f>IFERROR(Tabela34[[#This Row],[preço unitário]]*Tabela34[[#This Row],[Qtd]],"")</f>
        <v/>
      </c>
      <c r="M139" s="92"/>
    </row>
    <row r="140" spans="1:13" x14ac:dyDescent="0.3">
      <c r="A140" s="97"/>
      <c r="B140" s="98"/>
      <c r="C140" s="99" t="str">
        <f>IFERROR(VLOOKUP(Tabela33[[#This Row],[Produto]],produtos,3,0),"")</f>
        <v/>
      </c>
      <c r="D140" s="100" t="str">
        <f>IFERROR(Tabela33[[#This Row],[preço unitário]]*Tabela33[[#This Row],[Qtd]],"")</f>
        <v/>
      </c>
      <c r="F140" s="97"/>
      <c r="G140" s="97"/>
      <c r="H140" s="99" t="str">
        <f>IFERROR(VLOOKUP(Tabela34[[#This Row],[Produto]],produtos,5,0),"")</f>
        <v/>
      </c>
      <c r="I140" s="100" t="str">
        <f>IFERROR(Tabela34[[#This Row],[preço unitário]]*Tabela34[[#This Row],[Qtd]],"")</f>
        <v/>
      </c>
      <c r="M140" s="92"/>
    </row>
    <row r="141" spans="1:13" x14ac:dyDescent="0.3">
      <c r="A141" s="97"/>
      <c r="B141" s="98"/>
      <c r="C141" s="99" t="str">
        <f>IFERROR(VLOOKUP(Tabela33[[#This Row],[Produto]],produtos,3,0),"")</f>
        <v/>
      </c>
      <c r="D141" s="100" t="str">
        <f>IFERROR(Tabela33[[#This Row],[preço unitário]]*Tabela33[[#This Row],[Qtd]],"")</f>
        <v/>
      </c>
      <c r="F141" s="97"/>
      <c r="G141" s="97"/>
      <c r="H141" s="99" t="str">
        <f>IFERROR(VLOOKUP(Tabela34[[#This Row],[Produto]],produtos,5,0),"")</f>
        <v/>
      </c>
      <c r="I141" s="100" t="str">
        <f>IFERROR(Tabela34[[#This Row],[preço unitário]]*Tabela34[[#This Row],[Qtd]],"")</f>
        <v/>
      </c>
      <c r="M141" s="92"/>
    </row>
    <row r="142" spans="1:13" x14ac:dyDescent="0.3">
      <c r="A142" s="97"/>
      <c r="B142" s="98"/>
      <c r="C142" s="99" t="str">
        <f>IFERROR(VLOOKUP(Tabela33[[#This Row],[Produto]],produtos,3,0),"")</f>
        <v/>
      </c>
      <c r="D142" s="100" t="str">
        <f>IFERROR(Tabela33[[#This Row],[preço unitário]]*Tabela33[[#This Row],[Qtd]],"")</f>
        <v/>
      </c>
      <c r="F142" s="97"/>
      <c r="G142" s="97"/>
      <c r="H142" s="99" t="str">
        <f>IFERROR(VLOOKUP(Tabela34[[#This Row],[Produto]],produtos,5,0),"")</f>
        <v/>
      </c>
      <c r="I142" s="100" t="str">
        <f>IFERROR(Tabela34[[#This Row],[preço unitário]]*Tabela34[[#This Row],[Qtd]],"")</f>
        <v/>
      </c>
      <c r="M142" s="92"/>
    </row>
    <row r="143" spans="1:13" x14ac:dyDescent="0.3">
      <c r="A143" s="97"/>
      <c r="B143" s="98"/>
      <c r="C143" s="99" t="str">
        <f>IFERROR(VLOOKUP(Tabela33[[#This Row],[Produto]],produtos,3,0),"")</f>
        <v/>
      </c>
      <c r="D143" s="100" t="str">
        <f>IFERROR(Tabela33[[#This Row],[preço unitário]]*Tabela33[[#This Row],[Qtd]],"")</f>
        <v/>
      </c>
      <c r="F143" s="97"/>
      <c r="G143" s="97"/>
      <c r="H143" s="99" t="str">
        <f>IFERROR(VLOOKUP(Tabela34[[#This Row],[Produto]],produtos,5,0),"")</f>
        <v/>
      </c>
      <c r="I143" s="100" t="str">
        <f>IFERROR(Tabela34[[#This Row],[preço unitário]]*Tabela34[[#This Row],[Qtd]],"")</f>
        <v/>
      </c>
      <c r="M143" s="92"/>
    </row>
    <row r="144" spans="1:13" x14ac:dyDescent="0.3">
      <c r="A144" s="97"/>
      <c r="B144" s="98"/>
      <c r="C144" s="99" t="str">
        <f>IFERROR(VLOOKUP(Tabela33[[#This Row],[Produto]],produtos,3,0),"")</f>
        <v/>
      </c>
      <c r="D144" s="100" t="str">
        <f>IFERROR(Tabela33[[#This Row],[preço unitário]]*Tabela33[[#This Row],[Qtd]],"")</f>
        <v/>
      </c>
      <c r="F144" s="97"/>
      <c r="G144" s="97"/>
      <c r="H144" s="99" t="str">
        <f>IFERROR(VLOOKUP(Tabela34[[#This Row],[Produto]],produtos,5,0),"")</f>
        <v/>
      </c>
      <c r="I144" s="100" t="str">
        <f>IFERROR(Tabela34[[#This Row],[preço unitário]]*Tabela34[[#This Row],[Qtd]],"")</f>
        <v/>
      </c>
      <c r="M144" s="92"/>
    </row>
    <row r="145" spans="1:13" x14ac:dyDescent="0.3">
      <c r="A145" s="97"/>
      <c r="B145" s="98"/>
      <c r="C145" s="99" t="str">
        <f>IFERROR(VLOOKUP(Tabela33[[#This Row],[Produto]],produtos,3,0),"")</f>
        <v/>
      </c>
      <c r="D145" s="100" t="str">
        <f>IFERROR(Tabela33[[#This Row],[preço unitário]]*Tabela33[[#This Row],[Qtd]],"")</f>
        <v/>
      </c>
      <c r="F145" s="97"/>
      <c r="G145" s="97"/>
      <c r="H145" s="99" t="str">
        <f>IFERROR(VLOOKUP(Tabela34[[#This Row],[Produto]],produtos,5,0),"")</f>
        <v/>
      </c>
      <c r="I145" s="100" t="str">
        <f>IFERROR(Tabela34[[#This Row],[preço unitário]]*Tabela34[[#This Row],[Qtd]],"")</f>
        <v/>
      </c>
      <c r="M145" s="92"/>
    </row>
    <row r="146" spans="1:13" x14ac:dyDescent="0.3">
      <c r="A146" s="97"/>
      <c r="B146" s="98"/>
      <c r="C146" s="99" t="str">
        <f>IFERROR(VLOOKUP(Tabela33[[#This Row],[Produto]],produtos,3,0),"")</f>
        <v/>
      </c>
      <c r="D146" s="100" t="str">
        <f>IFERROR(Tabela33[[#This Row],[preço unitário]]*Tabela33[[#This Row],[Qtd]],"")</f>
        <v/>
      </c>
      <c r="F146" s="97"/>
      <c r="G146" s="97"/>
      <c r="H146" s="99" t="str">
        <f>IFERROR(VLOOKUP(Tabela34[[#This Row],[Produto]],produtos,5,0),"")</f>
        <v/>
      </c>
      <c r="I146" s="100" t="str">
        <f>IFERROR(Tabela34[[#This Row],[preço unitário]]*Tabela34[[#This Row],[Qtd]],"")</f>
        <v/>
      </c>
      <c r="M146" s="92"/>
    </row>
    <row r="147" spans="1:13" x14ac:dyDescent="0.3">
      <c r="A147" s="97"/>
      <c r="B147" s="98"/>
      <c r="C147" s="99" t="str">
        <f>IFERROR(VLOOKUP(Tabela33[[#This Row],[Produto]],produtos,3,0),"")</f>
        <v/>
      </c>
      <c r="D147" s="100" t="str">
        <f>IFERROR(Tabela33[[#This Row],[preço unitário]]*Tabela33[[#This Row],[Qtd]],"")</f>
        <v/>
      </c>
      <c r="F147" s="97"/>
      <c r="G147" s="97"/>
      <c r="H147" s="99" t="str">
        <f>IFERROR(VLOOKUP(Tabela34[[#This Row],[Produto]],produtos,5,0),"")</f>
        <v/>
      </c>
      <c r="I147" s="100" t="str">
        <f>IFERROR(Tabela34[[#This Row],[preço unitário]]*Tabela34[[#This Row],[Qtd]],"")</f>
        <v/>
      </c>
      <c r="M147" s="92"/>
    </row>
    <row r="148" spans="1:13" x14ac:dyDescent="0.3">
      <c r="A148" s="97"/>
      <c r="B148" s="98"/>
      <c r="C148" s="99" t="str">
        <f>IFERROR(VLOOKUP(Tabela33[[#This Row],[Produto]],produtos,3,0),"")</f>
        <v/>
      </c>
      <c r="D148" s="100" t="str">
        <f>IFERROR(Tabela33[[#This Row],[preço unitário]]*Tabela33[[#This Row],[Qtd]],"")</f>
        <v/>
      </c>
      <c r="F148" s="97"/>
      <c r="G148" s="97"/>
      <c r="H148" s="99" t="str">
        <f>IFERROR(VLOOKUP(Tabela34[[#This Row],[Produto]],produtos,5,0),"")</f>
        <v/>
      </c>
      <c r="I148" s="100" t="str">
        <f>IFERROR(Tabela34[[#This Row],[preço unitário]]*Tabela34[[#This Row],[Qtd]],"")</f>
        <v/>
      </c>
      <c r="M148" s="92"/>
    </row>
    <row r="149" spans="1:13" x14ac:dyDescent="0.3">
      <c r="A149" s="97"/>
      <c r="B149" s="98"/>
      <c r="C149" s="99" t="str">
        <f>IFERROR(VLOOKUP(Tabela33[[#This Row],[Produto]],produtos,3,0),"")</f>
        <v/>
      </c>
      <c r="D149" s="100" t="str">
        <f>IFERROR(Tabela33[[#This Row],[preço unitário]]*Tabela33[[#This Row],[Qtd]],"")</f>
        <v/>
      </c>
      <c r="F149" s="97"/>
      <c r="G149" s="97"/>
      <c r="H149" s="99" t="str">
        <f>IFERROR(VLOOKUP(Tabela34[[#This Row],[Produto]],produtos,5,0),"")</f>
        <v/>
      </c>
      <c r="I149" s="100" t="str">
        <f>IFERROR(Tabela34[[#This Row],[preço unitário]]*Tabela34[[#This Row],[Qtd]],"")</f>
        <v/>
      </c>
      <c r="M149" s="92"/>
    </row>
    <row r="150" spans="1:13" x14ac:dyDescent="0.3">
      <c r="A150" s="97"/>
      <c r="B150" s="98"/>
      <c r="C150" s="99" t="str">
        <f>IFERROR(VLOOKUP(Tabela33[[#This Row],[Produto]],produtos,3,0),"")</f>
        <v/>
      </c>
      <c r="D150" s="100" t="str">
        <f>IFERROR(Tabela33[[#This Row],[preço unitário]]*Tabela33[[#This Row],[Qtd]],"")</f>
        <v/>
      </c>
      <c r="F150" s="97"/>
      <c r="G150" s="97"/>
      <c r="H150" s="99" t="str">
        <f>IFERROR(VLOOKUP(Tabela34[[#This Row],[Produto]],produtos,5,0),"")</f>
        <v/>
      </c>
      <c r="I150" s="100" t="str">
        <f>IFERROR(Tabela34[[#This Row],[preço unitário]]*Tabela34[[#This Row],[Qtd]],"")</f>
        <v/>
      </c>
      <c r="M150" s="92"/>
    </row>
    <row r="151" spans="1:13" x14ac:dyDescent="0.3">
      <c r="A151" s="97"/>
      <c r="B151" s="98"/>
      <c r="C151" s="99" t="str">
        <f>IFERROR(VLOOKUP(Tabela33[[#This Row],[Produto]],produtos,3,0),"")</f>
        <v/>
      </c>
      <c r="D151" s="100" t="str">
        <f>IFERROR(Tabela33[[#This Row],[preço unitário]]*Tabela33[[#This Row],[Qtd]],"")</f>
        <v/>
      </c>
      <c r="F151" s="97"/>
      <c r="G151" s="97"/>
      <c r="H151" s="99" t="str">
        <f>IFERROR(VLOOKUP(Tabela34[[#This Row],[Produto]],produtos,5,0),"")</f>
        <v/>
      </c>
      <c r="I151" s="100" t="str">
        <f>IFERROR(Tabela34[[#This Row],[preço unitário]]*Tabela34[[#This Row],[Qtd]],"")</f>
        <v/>
      </c>
      <c r="M151" s="92"/>
    </row>
    <row r="152" spans="1:13" x14ac:dyDescent="0.3">
      <c r="A152" s="97"/>
      <c r="B152" s="98"/>
      <c r="C152" s="99" t="str">
        <f>IFERROR(VLOOKUP(Tabela33[[#This Row],[Produto]],produtos,3,0),"")</f>
        <v/>
      </c>
      <c r="D152" s="100" t="str">
        <f>IFERROR(Tabela33[[#This Row],[preço unitário]]*Tabela33[[#This Row],[Qtd]],"")</f>
        <v/>
      </c>
      <c r="F152" s="97"/>
      <c r="G152" s="97"/>
      <c r="H152" s="99" t="str">
        <f>IFERROR(VLOOKUP(Tabela34[[#This Row],[Produto]],produtos,5,0),"")</f>
        <v/>
      </c>
      <c r="I152" s="100" t="str">
        <f>IFERROR(Tabela34[[#This Row],[preço unitário]]*Tabela34[[#This Row],[Qtd]],"")</f>
        <v/>
      </c>
      <c r="M152" s="92"/>
    </row>
    <row r="153" spans="1:13" x14ac:dyDescent="0.3">
      <c r="A153" s="97"/>
      <c r="B153" s="98"/>
      <c r="C153" s="99" t="str">
        <f>IFERROR(VLOOKUP(Tabela33[[#This Row],[Produto]],produtos,3,0),"")</f>
        <v/>
      </c>
      <c r="D153" s="100" t="str">
        <f>IFERROR(Tabela33[[#This Row],[preço unitário]]*Tabela33[[#This Row],[Qtd]],"")</f>
        <v/>
      </c>
      <c r="F153" s="97"/>
      <c r="G153" s="97"/>
      <c r="H153" s="99" t="str">
        <f>IFERROR(VLOOKUP(Tabela34[[#This Row],[Produto]],produtos,5,0),"")</f>
        <v/>
      </c>
      <c r="I153" s="100" t="str">
        <f>IFERROR(Tabela34[[#This Row],[preço unitário]]*Tabela34[[#This Row],[Qtd]],"")</f>
        <v/>
      </c>
      <c r="M153" s="92"/>
    </row>
    <row r="154" spans="1:13" x14ac:dyDescent="0.3">
      <c r="A154" s="97"/>
      <c r="B154" s="98"/>
      <c r="C154" s="99" t="str">
        <f>IFERROR(VLOOKUP(Tabela33[[#This Row],[Produto]],produtos,3,0),"")</f>
        <v/>
      </c>
      <c r="D154" s="100" t="str">
        <f>IFERROR(Tabela33[[#This Row],[preço unitário]]*Tabela33[[#This Row],[Qtd]],"")</f>
        <v/>
      </c>
      <c r="F154" s="97"/>
      <c r="G154" s="97"/>
      <c r="H154" s="99" t="str">
        <f>IFERROR(VLOOKUP(Tabela34[[#This Row],[Produto]],produtos,5,0),"")</f>
        <v/>
      </c>
      <c r="I154" s="100" t="str">
        <f>IFERROR(Tabela34[[#This Row],[preço unitário]]*Tabela34[[#This Row],[Qtd]],"")</f>
        <v/>
      </c>
      <c r="M154" s="92"/>
    </row>
    <row r="155" spans="1:13" x14ac:dyDescent="0.3">
      <c r="A155" s="97"/>
      <c r="B155" s="98"/>
      <c r="C155" s="99" t="str">
        <f>IFERROR(VLOOKUP(Tabela33[[#This Row],[Produto]],produtos,3,0),"")</f>
        <v/>
      </c>
      <c r="D155" s="100" t="str">
        <f>IFERROR(Tabela33[[#This Row],[preço unitário]]*Tabela33[[#This Row],[Qtd]],"")</f>
        <v/>
      </c>
      <c r="F155" s="97"/>
      <c r="G155" s="97"/>
      <c r="H155" s="99" t="str">
        <f>IFERROR(VLOOKUP(Tabela34[[#This Row],[Produto]],produtos,5,0),"")</f>
        <v/>
      </c>
      <c r="I155" s="100" t="str">
        <f>IFERROR(Tabela34[[#This Row],[preço unitário]]*Tabela34[[#This Row],[Qtd]],"")</f>
        <v/>
      </c>
      <c r="M155" s="92"/>
    </row>
    <row r="156" spans="1:13" x14ac:dyDescent="0.3">
      <c r="A156" s="97"/>
      <c r="B156" s="98"/>
      <c r="C156" s="99" t="str">
        <f>IFERROR(VLOOKUP(Tabela33[[#This Row],[Produto]],produtos,3,0),"")</f>
        <v/>
      </c>
      <c r="D156" s="100" t="str">
        <f>IFERROR(Tabela33[[#This Row],[preço unitário]]*Tabela33[[#This Row],[Qtd]],"")</f>
        <v/>
      </c>
      <c r="F156" s="97"/>
      <c r="G156" s="97"/>
      <c r="H156" s="99" t="str">
        <f>IFERROR(VLOOKUP(Tabela34[[#This Row],[Produto]],produtos,5,0),"")</f>
        <v/>
      </c>
      <c r="I156" s="100" t="str">
        <f>IFERROR(Tabela34[[#This Row],[preço unitário]]*Tabela34[[#This Row],[Qtd]],"")</f>
        <v/>
      </c>
      <c r="M156" s="92"/>
    </row>
    <row r="157" spans="1:13" x14ac:dyDescent="0.3">
      <c r="A157" s="97"/>
      <c r="B157" s="98"/>
      <c r="C157" s="99" t="str">
        <f>IFERROR(VLOOKUP(Tabela33[[#This Row],[Produto]],produtos,3,0),"")</f>
        <v/>
      </c>
      <c r="D157" s="100" t="str">
        <f>IFERROR(Tabela33[[#This Row],[preço unitário]]*Tabela33[[#This Row],[Qtd]],"")</f>
        <v/>
      </c>
      <c r="F157" s="97"/>
      <c r="G157" s="97"/>
      <c r="H157" s="99" t="str">
        <f>IFERROR(VLOOKUP(Tabela34[[#This Row],[Produto]],produtos,5,0),"")</f>
        <v/>
      </c>
      <c r="I157" s="100" t="str">
        <f>IFERROR(Tabela34[[#This Row],[preço unitário]]*Tabela34[[#This Row],[Qtd]],"")</f>
        <v/>
      </c>
      <c r="M157" s="92"/>
    </row>
    <row r="158" spans="1:13" x14ac:dyDescent="0.3">
      <c r="A158" s="97"/>
      <c r="B158" s="98"/>
      <c r="C158" s="99" t="str">
        <f>IFERROR(VLOOKUP(Tabela33[[#This Row],[Produto]],produtos,3,0),"")</f>
        <v/>
      </c>
      <c r="D158" s="100" t="str">
        <f>IFERROR(Tabela33[[#This Row],[preço unitário]]*Tabela33[[#This Row],[Qtd]],"")</f>
        <v/>
      </c>
      <c r="F158" s="97"/>
      <c r="G158" s="97"/>
      <c r="H158" s="99" t="str">
        <f>IFERROR(VLOOKUP(Tabela34[[#This Row],[Produto]],produtos,5,0),"")</f>
        <v/>
      </c>
      <c r="I158" s="100" t="str">
        <f>IFERROR(Tabela34[[#This Row],[preço unitário]]*Tabela34[[#This Row],[Qtd]],"")</f>
        <v/>
      </c>
      <c r="M158" s="92"/>
    </row>
    <row r="159" spans="1:13" x14ac:dyDescent="0.3">
      <c r="A159" s="97"/>
      <c r="B159" s="98"/>
      <c r="C159" s="99" t="str">
        <f>IFERROR(VLOOKUP(Tabela33[[#This Row],[Produto]],produtos,3,0),"")</f>
        <v/>
      </c>
      <c r="D159" s="100" t="str">
        <f>IFERROR(Tabela33[[#This Row],[preço unitário]]*Tabela33[[#This Row],[Qtd]],"")</f>
        <v/>
      </c>
      <c r="F159" s="97"/>
      <c r="G159" s="97"/>
      <c r="H159" s="99" t="str">
        <f>IFERROR(VLOOKUP(Tabela34[[#This Row],[Produto]],produtos,5,0),"")</f>
        <v/>
      </c>
      <c r="I159" s="100" t="str">
        <f>IFERROR(Tabela34[[#This Row],[preço unitário]]*Tabela34[[#This Row],[Qtd]],"")</f>
        <v/>
      </c>
      <c r="M159" s="92"/>
    </row>
    <row r="160" spans="1:13" x14ac:dyDescent="0.3">
      <c r="A160" s="97"/>
      <c r="B160" s="98"/>
      <c r="C160" s="99" t="str">
        <f>IFERROR(VLOOKUP(Tabela33[[#This Row],[Produto]],produtos,3,0),"")</f>
        <v/>
      </c>
      <c r="D160" s="100" t="str">
        <f>IFERROR(Tabela33[[#This Row],[preço unitário]]*Tabela33[[#This Row],[Qtd]],"")</f>
        <v/>
      </c>
      <c r="F160" s="97"/>
      <c r="G160" s="97"/>
      <c r="H160" s="99" t="str">
        <f>IFERROR(VLOOKUP(Tabela34[[#This Row],[Produto]],produtos,5,0),"")</f>
        <v/>
      </c>
      <c r="I160" s="100" t="str">
        <f>IFERROR(Tabela34[[#This Row],[preço unitário]]*Tabela34[[#This Row],[Qtd]],"")</f>
        <v/>
      </c>
      <c r="M160" s="92"/>
    </row>
    <row r="161" spans="1:13" x14ac:dyDescent="0.3">
      <c r="A161" s="97"/>
      <c r="B161" s="98"/>
      <c r="C161" s="99" t="str">
        <f>IFERROR(VLOOKUP(Tabela33[[#This Row],[Produto]],produtos,3,0),"")</f>
        <v/>
      </c>
      <c r="D161" s="100" t="str">
        <f>IFERROR(Tabela33[[#This Row],[preço unitário]]*Tabela33[[#This Row],[Qtd]],"")</f>
        <v/>
      </c>
      <c r="F161" s="97"/>
      <c r="G161" s="97"/>
      <c r="H161" s="99" t="str">
        <f>IFERROR(VLOOKUP(Tabela34[[#This Row],[Produto]],produtos,5,0),"")</f>
        <v/>
      </c>
      <c r="I161" s="100" t="str">
        <f>IFERROR(Tabela34[[#This Row],[preço unitário]]*Tabela34[[#This Row],[Qtd]],"")</f>
        <v/>
      </c>
      <c r="M161" s="92"/>
    </row>
    <row r="162" spans="1:13" x14ac:dyDescent="0.3">
      <c r="A162" s="97"/>
      <c r="B162" s="98"/>
      <c r="C162" s="99" t="str">
        <f>IFERROR(VLOOKUP(Tabela33[[#This Row],[Produto]],produtos,3,0),"")</f>
        <v/>
      </c>
      <c r="D162" s="100" t="str">
        <f>IFERROR(Tabela33[[#This Row],[preço unitário]]*Tabela33[[#This Row],[Qtd]],"")</f>
        <v/>
      </c>
      <c r="F162" s="97"/>
      <c r="G162" s="97"/>
      <c r="H162" s="99" t="str">
        <f>IFERROR(VLOOKUP(Tabela34[[#This Row],[Produto]],produtos,5,0),"")</f>
        <v/>
      </c>
      <c r="I162" s="100" t="str">
        <f>IFERROR(Tabela34[[#This Row],[preço unitário]]*Tabela34[[#This Row],[Qtd]],"")</f>
        <v/>
      </c>
      <c r="M162" s="92"/>
    </row>
    <row r="163" spans="1:13" x14ac:dyDescent="0.3">
      <c r="A163" s="97"/>
      <c r="B163" s="98"/>
      <c r="C163" s="99" t="str">
        <f>IFERROR(VLOOKUP(Tabela33[[#This Row],[Produto]],produtos,3,0),"")</f>
        <v/>
      </c>
      <c r="D163" s="100" t="str">
        <f>IFERROR(Tabela33[[#This Row],[preço unitário]]*Tabela33[[#This Row],[Qtd]],"")</f>
        <v/>
      </c>
      <c r="F163" s="97"/>
      <c r="G163" s="97"/>
      <c r="H163" s="99" t="str">
        <f>IFERROR(VLOOKUP(Tabela34[[#This Row],[Produto]],produtos,5,0),"")</f>
        <v/>
      </c>
      <c r="I163" s="100" t="str">
        <f>IFERROR(Tabela34[[#This Row],[preço unitário]]*Tabela34[[#This Row],[Qtd]],"")</f>
        <v/>
      </c>
      <c r="M163" s="92"/>
    </row>
    <row r="164" spans="1:13" x14ac:dyDescent="0.3">
      <c r="A164" s="97"/>
      <c r="B164" s="98"/>
      <c r="C164" s="99" t="str">
        <f>IFERROR(VLOOKUP(Tabela33[[#This Row],[Produto]],produtos,3,0),"")</f>
        <v/>
      </c>
      <c r="D164" s="100" t="str">
        <f>IFERROR(Tabela33[[#This Row],[preço unitário]]*Tabela33[[#This Row],[Qtd]],"")</f>
        <v/>
      </c>
      <c r="F164" s="97"/>
      <c r="G164" s="97"/>
      <c r="H164" s="99" t="str">
        <f>IFERROR(VLOOKUP(Tabela34[[#This Row],[Produto]],produtos,5,0),"")</f>
        <v/>
      </c>
      <c r="I164" s="100" t="str">
        <f>IFERROR(Tabela34[[#This Row],[preço unitário]]*Tabela34[[#This Row],[Qtd]],"")</f>
        <v/>
      </c>
      <c r="M164" s="92"/>
    </row>
    <row r="165" spans="1:13" x14ac:dyDescent="0.3">
      <c r="A165" s="97"/>
      <c r="B165" s="98"/>
      <c r="C165" s="99" t="str">
        <f>IFERROR(VLOOKUP(Tabela33[[#This Row],[Produto]],produtos,3,0),"")</f>
        <v/>
      </c>
      <c r="D165" s="100" t="str">
        <f>IFERROR(Tabela33[[#This Row],[preço unitário]]*Tabela33[[#This Row],[Qtd]],"")</f>
        <v/>
      </c>
      <c r="F165" s="97"/>
      <c r="G165" s="97"/>
      <c r="H165" s="99" t="str">
        <f>IFERROR(VLOOKUP(Tabela34[[#This Row],[Produto]],produtos,5,0),"")</f>
        <v/>
      </c>
      <c r="I165" s="100" t="str">
        <f>IFERROR(Tabela34[[#This Row],[preço unitário]]*Tabela34[[#This Row],[Qtd]],"")</f>
        <v/>
      </c>
      <c r="M165" s="92"/>
    </row>
    <row r="166" spans="1:13" x14ac:dyDescent="0.3">
      <c r="A166" s="97"/>
      <c r="B166" s="98"/>
      <c r="C166" s="99" t="str">
        <f>IFERROR(VLOOKUP(Tabela33[[#This Row],[Produto]],produtos,3,0),"")</f>
        <v/>
      </c>
      <c r="D166" s="100" t="str">
        <f>IFERROR(Tabela33[[#This Row],[preço unitário]]*Tabela33[[#This Row],[Qtd]],"")</f>
        <v/>
      </c>
      <c r="F166" s="97"/>
      <c r="G166" s="97"/>
      <c r="H166" s="99" t="str">
        <f>IFERROR(VLOOKUP(Tabela34[[#This Row],[Produto]],produtos,5,0),"")</f>
        <v/>
      </c>
      <c r="I166" s="100" t="str">
        <f>IFERROR(Tabela34[[#This Row],[preço unitário]]*Tabela34[[#This Row],[Qtd]],"")</f>
        <v/>
      </c>
      <c r="M166" s="92"/>
    </row>
    <row r="167" spans="1:13" x14ac:dyDescent="0.3">
      <c r="A167" s="97"/>
      <c r="B167" s="98"/>
      <c r="C167" s="99" t="str">
        <f>IFERROR(VLOOKUP(Tabela33[[#This Row],[Produto]],produtos,3,0),"")</f>
        <v/>
      </c>
      <c r="D167" s="100" t="str">
        <f>IFERROR(Tabela33[[#This Row],[preço unitário]]*Tabela33[[#This Row],[Qtd]],"")</f>
        <v/>
      </c>
      <c r="F167" s="97"/>
      <c r="G167" s="97"/>
      <c r="H167" s="99" t="str">
        <f>IFERROR(VLOOKUP(Tabela34[[#This Row],[Produto]],produtos,5,0),"")</f>
        <v/>
      </c>
      <c r="I167" s="100" t="str">
        <f>IFERROR(Tabela34[[#This Row],[preço unitário]]*Tabela34[[#This Row],[Qtd]],"")</f>
        <v/>
      </c>
      <c r="M167" s="92"/>
    </row>
    <row r="168" spans="1:13" x14ac:dyDescent="0.3">
      <c r="A168" s="97"/>
      <c r="B168" s="98"/>
      <c r="C168" s="99" t="str">
        <f>IFERROR(VLOOKUP(Tabela33[[#This Row],[Produto]],produtos,3,0),"")</f>
        <v/>
      </c>
      <c r="D168" s="100" t="str">
        <f>IFERROR(Tabela33[[#This Row],[preço unitário]]*Tabela33[[#This Row],[Qtd]],"")</f>
        <v/>
      </c>
      <c r="F168" s="97"/>
      <c r="G168" s="97"/>
      <c r="H168" s="99" t="str">
        <f>IFERROR(VLOOKUP(Tabela34[[#This Row],[Produto]],produtos,5,0),"")</f>
        <v/>
      </c>
      <c r="I168" s="100" t="str">
        <f>IFERROR(Tabela34[[#This Row],[preço unitário]]*Tabela34[[#This Row],[Qtd]],"")</f>
        <v/>
      </c>
      <c r="M168" s="92"/>
    </row>
    <row r="169" spans="1:13" x14ac:dyDescent="0.3">
      <c r="A169" s="97"/>
      <c r="B169" s="98"/>
      <c r="C169" s="99" t="str">
        <f>IFERROR(VLOOKUP(Tabela33[[#This Row],[Produto]],produtos,3,0),"")</f>
        <v/>
      </c>
      <c r="D169" s="100" t="str">
        <f>IFERROR(Tabela33[[#This Row],[preço unitário]]*Tabela33[[#This Row],[Qtd]],"")</f>
        <v/>
      </c>
      <c r="F169" s="97"/>
      <c r="G169" s="97"/>
      <c r="H169" s="99" t="str">
        <f>IFERROR(VLOOKUP(Tabela34[[#This Row],[Produto]],produtos,5,0),"")</f>
        <v/>
      </c>
      <c r="I169" s="100" t="str">
        <f>IFERROR(Tabela34[[#This Row],[preço unitário]]*Tabela34[[#This Row],[Qtd]],"")</f>
        <v/>
      </c>
      <c r="M169" s="92"/>
    </row>
    <row r="170" spans="1:13" x14ac:dyDescent="0.3">
      <c r="A170" s="97"/>
      <c r="B170" s="98"/>
      <c r="C170" s="99" t="str">
        <f>IFERROR(VLOOKUP(Tabela33[[#This Row],[Produto]],produtos,3,0),"")</f>
        <v/>
      </c>
      <c r="D170" s="100" t="str">
        <f>IFERROR(Tabela33[[#This Row],[preço unitário]]*Tabela33[[#This Row],[Qtd]],"")</f>
        <v/>
      </c>
      <c r="F170" s="97"/>
      <c r="G170" s="97"/>
      <c r="H170" s="99" t="str">
        <f>IFERROR(VLOOKUP(Tabela34[[#This Row],[Produto]],produtos,5,0),"")</f>
        <v/>
      </c>
      <c r="I170" s="100" t="str">
        <f>IFERROR(Tabela34[[#This Row],[preço unitário]]*Tabela34[[#This Row],[Qtd]],"")</f>
        <v/>
      </c>
      <c r="M170" s="92"/>
    </row>
    <row r="171" spans="1:13" x14ac:dyDescent="0.3">
      <c r="A171" s="97"/>
      <c r="B171" s="98"/>
      <c r="C171" s="99" t="str">
        <f>IFERROR(VLOOKUP(Tabela33[[#This Row],[Produto]],produtos,3,0),"")</f>
        <v/>
      </c>
      <c r="D171" s="100" t="str">
        <f>IFERROR(Tabela33[[#This Row],[preço unitário]]*Tabela33[[#This Row],[Qtd]],"")</f>
        <v/>
      </c>
      <c r="F171" s="97"/>
      <c r="G171" s="97"/>
      <c r="H171" s="99" t="str">
        <f>IFERROR(VLOOKUP(Tabela34[[#This Row],[Produto]],produtos,5,0),"")</f>
        <v/>
      </c>
      <c r="I171" s="100" t="str">
        <f>IFERROR(Tabela34[[#This Row],[preço unitário]]*Tabela34[[#This Row],[Qtd]],"")</f>
        <v/>
      </c>
      <c r="M171" s="92"/>
    </row>
    <row r="172" spans="1:13" x14ac:dyDescent="0.3">
      <c r="A172" s="97"/>
      <c r="B172" s="98"/>
      <c r="C172" s="99" t="str">
        <f>IFERROR(VLOOKUP(Tabela33[[#This Row],[Produto]],produtos,3,0),"")</f>
        <v/>
      </c>
      <c r="D172" s="100" t="str">
        <f>IFERROR(Tabela33[[#This Row],[preço unitário]]*Tabela33[[#This Row],[Qtd]],"")</f>
        <v/>
      </c>
      <c r="F172" s="97"/>
      <c r="G172" s="97"/>
      <c r="H172" s="99" t="str">
        <f>IFERROR(VLOOKUP(Tabela34[[#This Row],[Produto]],produtos,5,0),"")</f>
        <v/>
      </c>
      <c r="I172" s="100" t="str">
        <f>IFERROR(Tabela34[[#This Row],[preço unitário]]*Tabela34[[#This Row],[Qtd]],"")</f>
        <v/>
      </c>
      <c r="M172" s="92"/>
    </row>
    <row r="173" spans="1:13" x14ac:dyDescent="0.3">
      <c r="A173" s="97"/>
      <c r="B173" s="98"/>
      <c r="C173" s="99" t="str">
        <f>IFERROR(VLOOKUP(Tabela33[[#This Row],[Produto]],produtos,3,0),"")</f>
        <v/>
      </c>
      <c r="D173" s="100" t="str">
        <f>IFERROR(Tabela33[[#This Row],[preço unitário]]*Tabela33[[#This Row],[Qtd]],"")</f>
        <v/>
      </c>
      <c r="F173" s="97"/>
      <c r="G173" s="97"/>
      <c r="H173" s="99" t="str">
        <f>IFERROR(VLOOKUP(Tabela34[[#This Row],[Produto]],produtos,5,0),"")</f>
        <v/>
      </c>
      <c r="I173" s="100" t="str">
        <f>IFERROR(Tabela34[[#This Row],[preço unitário]]*Tabela34[[#This Row],[Qtd]],"")</f>
        <v/>
      </c>
      <c r="M173" s="92"/>
    </row>
    <row r="174" spans="1:13" x14ac:dyDescent="0.3">
      <c r="A174" s="97"/>
      <c r="B174" s="98"/>
      <c r="C174" s="99" t="str">
        <f>IFERROR(VLOOKUP(Tabela33[[#This Row],[Produto]],produtos,3,0),"")</f>
        <v/>
      </c>
      <c r="D174" s="100" t="str">
        <f>IFERROR(Tabela33[[#This Row],[preço unitário]]*Tabela33[[#This Row],[Qtd]],"")</f>
        <v/>
      </c>
      <c r="F174" s="97"/>
      <c r="G174" s="97"/>
      <c r="H174" s="99" t="str">
        <f>IFERROR(VLOOKUP(Tabela34[[#This Row],[Produto]],produtos,5,0),"")</f>
        <v/>
      </c>
      <c r="I174" s="100" t="str">
        <f>IFERROR(Tabela34[[#This Row],[preço unitário]]*Tabela34[[#This Row],[Qtd]],"")</f>
        <v/>
      </c>
      <c r="M174" s="92"/>
    </row>
    <row r="175" spans="1:13" x14ac:dyDescent="0.3">
      <c r="A175" s="97"/>
      <c r="B175" s="98"/>
      <c r="C175" s="99" t="str">
        <f>IFERROR(VLOOKUP(Tabela33[[#This Row],[Produto]],produtos,3,0),"")</f>
        <v/>
      </c>
      <c r="D175" s="100" t="str">
        <f>IFERROR(Tabela33[[#This Row],[preço unitário]]*Tabela33[[#This Row],[Qtd]],"")</f>
        <v/>
      </c>
      <c r="F175" s="97"/>
      <c r="G175" s="97"/>
      <c r="H175" s="99" t="str">
        <f>IFERROR(VLOOKUP(Tabela34[[#This Row],[Produto]],produtos,5,0),"")</f>
        <v/>
      </c>
      <c r="I175" s="100" t="str">
        <f>IFERROR(Tabela34[[#This Row],[preço unitário]]*Tabela34[[#This Row],[Qtd]],"")</f>
        <v/>
      </c>
      <c r="M175" s="92"/>
    </row>
    <row r="176" spans="1:13" x14ac:dyDescent="0.3">
      <c r="A176" s="97"/>
      <c r="B176" s="98"/>
      <c r="C176" s="99" t="str">
        <f>IFERROR(VLOOKUP(Tabela33[[#This Row],[Produto]],produtos,3,0),"")</f>
        <v/>
      </c>
      <c r="D176" s="100" t="str">
        <f>IFERROR(Tabela33[[#This Row],[preço unitário]]*Tabela33[[#This Row],[Qtd]],"")</f>
        <v/>
      </c>
      <c r="F176" s="97"/>
      <c r="G176" s="97"/>
      <c r="H176" s="99" t="str">
        <f>IFERROR(VLOOKUP(Tabela34[[#This Row],[Produto]],produtos,5,0),"")</f>
        <v/>
      </c>
      <c r="I176" s="100" t="str">
        <f>IFERROR(Tabela34[[#This Row],[preço unitário]]*Tabela34[[#This Row],[Qtd]],"")</f>
        <v/>
      </c>
      <c r="M176" s="92"/>
    </row>
    <row r="177" spans="1:13" x14ac:dyDescent="0.3">
      <c r="A177" s="97"/>
      <c r="B177" s="98"/>
      <c r="C177" s="99" t="str">
        <f>IFERROR(VLOOKUP(Tabela33[[#This Row],[Produto]],produtos,3,0),"")</f>
        <v/>
      </c>
      <c r="D177" s="100" t="str">
        <f>IFERROR(Tabela33[[#This Row],[preço unitário]]*Tabela33[[#This Row],[Qtd]],"")</f>
        <v/>
      </c>
      <c r="F177" s="97"/>
      <c r="G177" s="97"/>
      <c r="H177" s="99" t="str">
        <f>IFERROR(VLOOKUP(Tabela34[[#This Row],[Produto]],produtos,5,0),"")</f>
        <v/>
      </c>
      <c r="I177" s="100" t="str">
        <f>IFERROR(Tabela34[[#This Row],[preço unitário]]*Tabela34[[#This Row],[Qtd]],"")</f>
        <v/>
      </c>
      <c r="M177" s="92"/>
    </row>
    <row r="178" spans="1:13" x14ac:dyDescent="0.3">
      <c r="A178" s="97"/>
      <c r="B178" s="98"/>
      <c r="C178" s="99" t="str">
        <f>IFERROR(VLOOKUP(Tabela33[[#This Row],[Produto]],produtos,3,0),"")</f>
        <v/>
      </c>
      <c r="D178" s="100" t="str">
        <f>IFERROR(Tabela33[[#This Row],[preço unitário]]*Tabela33[[#This Row],[Qtd]],"")</f>
        <v/>
      </c>
      <c r="F178" s="97"/>
      <c r="G178" s="97"/>
      <c r="H178" s="99" t="str">
        <f>IFERROR(VLOOKUP(Tabela34[[#This Row],[Produto]],produtos,5,0),"")</f>
        <v/>
      </c>
      <c r="I178" s="100" t="str">
        <f>IFERROR(Tabela34[[#This Row],[preço unitário]]*Tabela34[[#This Row],[Qtd]],"")</f>
        <v/>
      </c>
      <c r="M178" s="92"/>
    </row>
    <row r="179" spans="1:13" x14ac:dyDescent="0.3">
      <c r="A179" s="97"/>
      <c r="B179" s="98"/>
      <c r="C179" s="99" t="str">
        <f>IFERROR(VLOOKUP(Tabela33[[#This Row],[Produto]],produtos,3,0),"")</f>
        <v/>
      </c>
      <c r="D179" s="100" t="str">
        <f>IFERROR(Tabela33[[#This Row],[preço unitário]]*Tabela33[[#This Row],[Qtd]],"")</f>
        <v/>
      </c>
      <c r="F179" s="97"/>
      <c r="G179" s="97"/>
      <c r="H179" s="99" t="str">
        <f>IFERROR(VLOOKUP(Tabela34[[#This Row],[Produto]],produtos,5,0),"")</f>
        <v/>
      </c>
      <c r="I179" s="100" t="str">
        <f>IFERROR(Tabela34[[#This Row],[preço unitário]]*Tabela34[[#This Row],[Qtd]],"")</f>
        <v/>
      </c>
      <c r="M179" s="92"/>
    </row>
    <row r="180" spans="1:13" x14ac:dyDescent="0.3">
      <c r="A180" s="97"/>
      <c r="B180" s="98"/>
      <c r="C180" s="99" t="str">
        <f>IFERROR(VLOOKUP(Tabela33[[#This Row],[Produto]],produtos,3,0),"")</f>
        <v/>
      </c>
      <c r="D180" s="100" t="str">
        <f>IFERROR(Tabela33[[#This Row],[preço unitário]]*Tabela33[[#This Row],[Qtd]],"")</f>
        <v/>
      </c>
      <c r="F180" s="97"/>
      <c r="G180" s="97"/>
      <c r="H180" s="99" t="str">
        <f>IFERROR(VLOOKUP(Tabela34[[#This Row],[Produto]],produtos,5,0),"")</f>
        <v/>
      </c>
      <c r="I180" s="100" t="str">
        <f>IFERROR(Tabela34[[#This Row],[preço unitário]]*Tabela34[[#This Row],[Qtd]],"")</f>
        <v/>
      </c>
      <c r="M180" s="92"/>
    </row>
    <row r="181" spans="1:13" x14ac:dyDescent="0.3">
      <c r="A181" s="97"/>
      <c r="B181" s="98"/>
      <c r="C181" s="99" t="str">
        <f>IFERROR(VLOOKUP(Tabela33[[#This Row],[Produto]],produtos,3,0),"")</f>
        <v/>
      </c>
      <c r="D181" s="100" t="str">
        <f>IFERROR(Tabela33[[#This Row],[preço unitário]]*Tabela33[[#This Row],[Qtd]],"")</f>
        <v/>
      </c>
      <c r="F181" s="97"/>
      <c r="G181" s="97"/>
      <c r="H181" s="99" t="str">
        <f>IFERROR(VLOOKUP(Tabela34[[#This Row],[Produto]],produtos,5,0),"")</f>
        <v/>
      </c>
      <c r="I181" s="100" t="str">
        <f>IFERROR(Tabela34[[#This Row],[preço unitário]]*Tabela34[[#This Row],[Qtd]],"")</f>
        <v/>
      </c>
      <c r="M181" s="92"/>
    </row>
    <row r="182" spans="1:13" x14ac:dyDescent="0.3">
      <c r="A182" s="97"/>
      <c r="B182" s="98"/>
      <c r="C182" s="99" t="str">
        <f>IFERROR(VLOOKUP(Tabela33[[#This Row],[Produto]],produtos,3,0),"")</f>
        <v/>
      </c>
      <c r="D182" s="100" t="str">
        <f>IFERROR(Tabela33[[#This Row],[preço unitário]]*Tabela33[[#This Row],[Qtd]],"")</f>
        <v/>
      </c>
      <c r="F182" s="97"/>
      <c r="G182" s="97"/>
      <c r="H182" s="99" t="str">
        <f>IFERROR(VLOOKUP(Tabela34[[#This Row],[Produto]],produtos,5,0),"")</f>
        <v/>
      </c>
      <c r="I182" s="100" t="str">
        <f>IFERROR(Tabela34[[#This Row],[preço unitário]]*Tabela34[[#This Row],[Qtd]],"")</f>
        <v/>
      </c>
      <c r="M182" s="92"/>
    </row>
    <row r="183" spans="1:13" x14ac:dyDescent="0.3">
      <c r="A183" s="97"/>
      <c r="B183" s="98"/>
      <c r="C183" s="99" t="str">
        <f>IFERROR(VLOOKUP(Tabela33[[#This Row],[Produto]],produtos,3,0),"")</f>
        <v/>
      </c>
      <c r="D183" s="100" t="str">
        <f>IFERROR(Tabela33[[#This Row],[preço unitário]]*Tabela33[[#This Row],[Qtd]],"")</f>
        <v/>
      </c>
      <c r="F183" s="97"/>
      <c r="G183" s="97"/>
      <c r="H183" s="99" t="str">
        <f>IFERROR(VLOOKUP(Tabela34[[#This Row],[Produto]],produtos,5,0),"")</f>
        <v/>
      </c>
      <c r="I183" s="100" t="str">
        <f>IFERROR(Tabela34[[#This Row],[preço unitário]]*Tabela34[[#This Row],[Qtd]],"")</f>
        <v/>
      </c>
      <c r="M183" s="92"/>
    </row>
    <row r="184" spans="1:13" x14ac:dyDescent="0.3">
      <c r="A184" s="97"/>
      <c r="B184" s="98"/>
      <c r="C184" s="99" t="str">
        <f>IFERROR(VLOOKUP(Tabela33[[#This Row],[Produto]],produtos,3,0),"")</f>
        <v/>
      </c>
      <c r="D184" s="100" t="str">
        <f>IFERROR(Tabela33[[#This Row],[preço unitário]]*Tabela33[[#This Row],[Qtd]],"")</f>
        <v/>
      </c>
      <c r="F184" s="97"/>
      <c r="G184" s="97"/>
      <c r="H184" s="99" t="str">
        <f>IFERROR(VLOOKUP(Tabela34[[#This Row],[Produto]],produtos,5,0),"")</f>
        <v/>
      </c>
      <c r="I184" s="100" t="str">
        <f>IFERROR(Tabela34[[#This Row],[preço unitário]]*Tabela34[[#This Row],[Qtd]],"")</f>
        <v/>
      </c>
      <c r="M184" s="92"/>
    </row>
    <row r="185" spans="1:13" x14ac:dyDescent="0.3">
      <c r="A185" s="97"/>
      <c r="B185" s="98"/>
      <c r="C185" s="99" t="str">
        <f>IFERROR(VLOOKUP(Tabela33[[#This Row],[Produto]],produtos,3,0),"")</f>
        <v/>
      </c>
      <c r="D185" s="100" t="str">
        <f>IFERROR(Tabela33[[#This Row],[preço unitário]]*Tabela33[[#This Row],[Qtd]],"")</f>
        <v/>
      </c>
      <c r="F185" s="97"/>
      <c r="G185" s="97"/>
      <c r="H185" s="99" t="str">
        <f>IFERROR(VLOOKUP(Tabela34[[#This Row],[Produto]],produtos,5,0),"")</f>
        <v/>
      </c>
      <c r="I185" s="100" t="str">
        <f>IFERROR(Tabela34[[#This Row],[preço unitário]]*Tabela34[[#This Row],[Qtd]],"")</f>
        <v/>
      </c>
      <c r="M185" s="92"/>
    </row>
    <row r="186" spans="1:13" x14ac:dyDescent="0.3">
      <c r="A186" s="97"/>
      <c r="B186" s="98"/>
      <c r="C186" s="99" t="str">
        <f>IFERROR(VLOOKUP(Tabela33[[#This Row],[Produto]],produtos,3,0),"")</f>
        <v/>
      </c>
      <c r="D186" s="100" t="str">
        <f>IFERROR(Tabela33[[#This Row],[preço unitário]]*Tabela33[[#This Row],[Qtd]],"")</f>
        <v/>
      </c>
      <c r="F186" s="97"/>
      <c r="G186" s="97"/>
      <c r="H186" s="99" t="str">
        <f>IFERROR(VLOOKUP(Tabela34[[#This Row],[Produto]],produtos,5,0),"")</f>
        <v/>
      </c>
      <c r="I186" s="100" t="str">
        <f>IFERROR(Tabela34[[#This Row],[preço unitário]]*Tabela34[[#This Row],[Qtd]],"")</f>
        <v/>
      </c>
      <c r="M186" s="92"/>
    </row>
    <row r="187" spans="1:13" x14ac:dyDescent="0.3">
      <c r="A187" s="97"/>
      <c r="B187" s="98"/>
      <c r="C187" s="99" t="str">
        <f>IFERROR(VLOOKUP(Tabela33[[#This Row],[Produto]],produtos,3,0),"")</f>
        <v/>
      </c>
      <c r="D187" s="100" t="str">
        <f>IFERROR(Tabela33[[#This Row],[preço unitário]]*Tabela33[[#This Row],[Qtd]],"")</f>
        <v/>
      </c>
      <c r="F187" s="97"/>
      <c r="G187" s="97"/>
      <c r="H187" s="99" t="str">
        <f>IFERROR(VLOOKUP(Tabela34[[#This Row],[Produto]],produtos,5,0),"")</f>
        <v/>
      </c>
      <c r="I187" s="100" t="str">
        <f>IFERROR(Tabela34[[#This Row],[preço unitário]]*Tabela34[[#This Row],[Qtd]],"")</f>
        <v/>
      </c>
      <c r="M187" s="92"/>
    </row>
    <row r="188" spans="1:13" x14ac:dyDescent="0.3">
      <c r="A188" s="97"/>
      <c r="B188" s="98"/>
      <c r="C188" s="99" t="str">
        <f>IFERROR(VLOOKUP(Tabela33[[#This Row],[Produto]],produtos,3,0),"")</f>
        <v/>
      </c>
      <c r="D188" s="100" t="str">
        <f>IFERROR(Tabela33[[#This Row],[preço unitário]]*Tabela33[[#This Row],[Qtd]],"")</f>
        <v/>
      </c>
      <c r="F188" s="97"/>
      <c r="G188" s="97"/>
      <c r="H188" s="99" t="str">
        <f>IFERROR(VLOOKUP(Tabela34[[#This Row],[Produto]],produtos,5,0),"")</f>
        <v/>
      </c>
      <c r="I188" s="100" t="str">
        <f>IFERROR(Tabela34[[#This Row],[preço unitário]]*Tabela34[[#This Row],[Qtd]],"")</f>
        <v/>
      </c>
      <c r="M188" s="92"/>
    </row>
    <row r="189" spans="1:13" x14ac:dyDescent="0.3">
      <c r="A189" s="97"/>
      <c r="B189" s="98"/>
      <c r="C189" s="99" t="str">
        <f>IFERROR(VLOOKUP(Tabela33[[#This Row],[Produto]],produtos,3,0),"")</f>
        <v/>
      </c>
      <c r="D189" s="100" t="str">
        <f>IFERROR(Tabela33[[#This Row],[preço unitário]]*Tabela33[[#This Row],[Qtd]],"")</f>
        <v/>
      </c>
      <c r="F189" s="97"/>
      <c r="G189" s="97"/>
      <c r="H189" s="99" t="str">
        <f>IFERROR(VLOOKUP(Tabela34[[#This Row],[Produto]],produtos,5,0),"")</f>
        <v/>
      </c>
      <c r="I189" s="100" t="str">
        <f>IFERROR(Tabela34[[#This Row],[preço unitário]]*Tabela34[[#This Row],[Qtd]],"")</f>
        <v/>
      </c>
      <c r="M189" s="92"/>
    </row>
    <row r="190" spans="1:13" x14ac:dyDescent="0.3">
      <c r="A190" s="97"/>
      <c r="B190" s="98"/>
      <c r="C190" s="99" t="str">
        <f>IFERROR(VLOOKUP(Tabela33[[#This Row],[Produto]],produtos,3,0),"")</f>
        <v/>
      </c>
      <c r="D190" s="100" t="str">
        <f>IFERROR(Tabela33[[#This Row],[preço unitário]]*Tabela33[[#This Row],[Qtd]],"")</f>
        <v/>
      </c>
      <c r="F190" s="97"/>
      <c r="G190" s="97"/>
      <c r="H190" s="99" t="str">
        <f>IFERROR(VLOOKUP(Tabela34[[#This Row],[Produto]],produtos,5,0),"")</f>
        <v/>
      </c>
      <c r="I190" s="100" t="str">
        <f>IFERROR(Tabela34[[#This Row],[preço unitário]]*Tabela34[[#This Row],[Qtd]],"")</f>
        <v/>
      </c>
      <c r="M190" s="92"/>
    </row>
    <row r="191" spans="1:13" x14ac:dyDescent="0.3">
      <c r="A191" s="97"/>
      <c r="B191" s="98"/>
      <c r="C191" s="99" t="str">
        <f>IFERROR(VLOOKUP(Tabela33[[#This Row],[Produto]],produtos,3,0),"")</f>
        <v/>
      </c>
      <c r="D191" s="100" t="str">
        <f>IFERROR(Tabela33[[#This Row],[preço unitário]]*Tabela33[[#This Row],[Qtd]],"")</f>
        <v/>
      </c>
      <c r="F191" s="97"/>
      <c r="G191" s="97"/>
      <c r="H191" s="99" t="str">
        <f>IFERROR(VLOOKUP(Tabela34[[#This Row],[Produto]],produtos,5,0),"")</f>
        <v/>
      </c>
      <c r="I191" s="100" t="str">
        <f>IFERROR(Tabela34[[#This Row],[preço unitário]]*Tabela34[[#This Row],[Qtd]],"")</f>
        <v/>
      </c>
      <c r="M191" s="92"/>
    </row>
    <row r="192" spans="1:13" x14ac:dyDescent="0.3">
      <c r="A192" s="97"/>
      <c r="B192" s="98"/>
      <c r="C192" s="99" t="str">
        <f>IFERROR(VLOOKUP(Tabela33[[#This Row],[Produto]],produtos,3,0),"")</f>
        <v/>
      </c>
      <c r="D192" s="100" t="str">
        <f>IFERROR(Tabela33[[#This Row],[preço unitário]]*Tabela33[[#This Row],[Qtd]],"")</f>
        <v/>
      </c>
      <c r="F192" s="97"/>
      <c r="G192" s="97"/>
      <c r="H192" s="99" t="str">
        <f>IFERROR(VLOOKUP(Tabela34[[#This Row],[Produto]],produtos,5,0),"")</f>
        <v/>
      </c>
      <c r="I192" s="100" t="str">
        <f>IFERROR(Tabela34[[#This Row],[preço unitário]]*Tabela34[[#This Row],[Qtd]],"")</f>
        <v/>
      </c>
      <c r="M192" s="92"/>
    </row>
    <row r="193" spans="1:13" x14ac:dyDescent="0.3">
      <c r="A193" s="97"/>
      <c r="B193" s="98"/>
      <c r="C193" s="99" t="str">
        <f>IFERROR(VLOOKUP(Tabela33[[#This Row],[Produto]],produtos,3,0),"")</f>
        <v/>
      </c>
      <c r="D193" s="100" t="str">
        <f>IFERROR(Tabela33[[#This Row],[preço unitário]]*Tabela33[[#This Row],[Qtd]],"")</f>
        <v/>
      </c>
      <c r="F193" s="97"/>
      <c r="G193" s="97"/>
      <c r="H193" s="99" t="str">
        <f>IFERROR(VLOOKUP(Tabela34[[#This Row],[Produto]],produtos,5,0),"")</f>
        <v/>
      </c>
      <c r="I193" s="100" t="str">
        <f>IFERROR(Tabela34[[#This Row],[preço unitário]]*Tabela34[[#This Row],[Qtd]],"")</f>
        <v/>
      </c>
      <c r="M193" s="92"/>
    </row>
    <row r="194" spans="1:13" x14ac:dyDescent="0.3">
      <c r="A194" s="97"/>
      <c r="B194" s="98"/>
      <c r="C194" s="99" t="str">
        <f>IFERROR(VLOOKUP(Tabela33[[#This Row],[Produto]],produtos,3,0),"")</f>
        <v/>
      </c>
      <c r="D194" s="100" t="str">
        <f>IFERROR(Tabela33[[#This Row],[preço unitário]]*Tabela33[[#This Row],[Qtd]],"")</f>
        <v/>
      </c>
      <c r="F194" s="97"/>
      <c r="G194" s="97"/>
      <c r="H194" s="99" t="str">
        <f>IFERROR(VLOOKUP(Tabela34[[#This Row],[Produto]],produtos,5,0),"")</f>
        <v/>
      </c>
      <c r="I194" s="100" t="str">
        <f>IFERROR(Tabela34[[#This Row],[preço unitário]]*Tabela34[[#This Row],[Qtd]],"")</f>
        <v/>
      </c>
      <c r="M194" s="92"/>
    </row>
    <row r="195" spans="1:13" x14ac:dyDescent="0.3">
      <c r="A195" s="97"/>
      <c r="B195" s="98"/>
      <c r="C195" s="99" t="str">
        <f>IFERROR(VLOOKUP(Tabela33[[#This Row],[Produto]],produtos,3,0),"")</f>
        <v/>
      </c>
      <c r="D195" s="100" t="str">
        <f>IFERROR(Tabela33[[#This Row],[preço unitário]]*Tabela33[[#This Row],[Qtd]],"")</f>
        <v/>
      </c>
      <c r="F195" s="97"/>
      <c r="G195" s="97"/>
      <c r="H195" s="99" t="str">
        <f>IFERROR(VLOOKUP(Tabela34[[#This Row],[Produto]],produtos,5,0),"")</f>
        <v/>
      </c>
      <c r="I195" s="100" t="str">
        <f>IFERROR(Tabela34[[#This Row],[preço unitário]]*Tabela34[[#This Row],[Qtd]],"")</f>
        <v/>
      </c>
      <c r="M195" s="92"/>
    </row>
    <row r="196" spans="1:13" x14ac:dyDescent="0.3">
      <c r="A196" s="97"/>
      <c r="B196" s="98"/>
      <c r="C196" s="99" t="str">
        <f>IFERROR(VLOOKUP(Tabela33[[#This Row],[Produto]],produtos,3,0),"")</f>
        <v/>
      </c>
      <c r="D196" s="100" t="str">
        <f>IFERROR(Tabela33[[#This Row],[preço unitário]]*Tabela33[[#This Row],[Qtd]],"")</f>
        <v/>
      </c>
      <c r="F196" s="97"/>
      <c r="G196" s="97"/>
      <c r="H196" s="99" t="str">
        <f>IFERROR(VLOOKUP(Tabela34[[#This Row],[Produto]],produtos,5,0),"")</f>
        <v/>
      </c>
      <c r="I196" s="100" t="str">
        <f>IFERROR(Tabela34[[#This Row],[preço unitário]]*Tabela34[[#This Row],[Qtd]],"")</f>
        <v/>
      </c>
      <c r="M196" s="92"/>
    </row>
    <row r="197" spans="1:13" x14ac:dyDescent="0.3">
      <c r="A197" s="97"/>
      <c r="B197" s="98"/>
      <c r="C197" s="99" t="str">
        <f>IFERROR(VLOOKUP(Tabela33[[#This Row],[Produto]],produtos,3,0),"")</f>
        <v/>
      </c>
      <c r="D197" s="100" t="str">
        <f>IFERROR(Tabela33[[#This Row],[preço unitário]]*Tabela33[[#This Row],[Qtd]],"")</f>
        <v/>
      </c>
      <c r="F197" s="97"/>
      <c r="G197" s="97"/>
      <c r="H197" s="99" t="str">
        <f>IFERROR(VLOOKUP(Tabela34[[#This Row],[Produto]],produtos,5,0),"")</f>
        <v/>
      </c>
      <c r="I197" s="100" t="str">
        <f>IFERROR(Tabela34[[#This Row],[preço unitário]]*Tabela34[[#This Row],[Qtd]],"")</f>
        <v/>
      </c>
      <c r="M197" s="92"/>
    </row>
    <row r="198" spans="1:13" x14ac:dyDescent="0.3">
      <c r="A198" s="97"/>
      <c r="B198" s="98"/>
      <c r="C198" s="99" t="str">
        <f>IFERROR(VLOOKUP(Tabela33[[#This Row],[Produto]],produtos,3,0),"")</f>
        <v/>
      </c>
      <c r="D198" s="100" t="str">
        <f>IFERROR(Tabela33[[#This Row],[preço unitário]]*Tabela33[[#This Row],[Qtd]],"")</f>
        <v/>
      </c>
      <c r="F198" s="97"/>
      <c r="G198" s="97"/>
      <c r="H198" s="99" t="str">
        <f>IFERROR(VLOOKUP(Tabela34[[#This Row],[Produto]],produtos,5,0),"")</f>
        <v/>
      </c>
      <c r="I198" s="100" t="str">
        <f>IFERROR(Tabela34[[#This Row],[preço unitário]]*Tabela34[[#This Row],[Qtd]],"")</f>
        <v/>
      </c>
      <c r="M198" s="92"/>
    </row>
    <row r="199" spans="1:13" x14ac:dyDescent="0.3">
      <c r="A199" s="97"/>
      <c r="B199" s="98"/>
      <c r="C199" s="99" t="str">
        <f>IFERROR(VLOOKUP(Tabela33[[#This Row],[Produto]],produtos,3,0),"")</f>
        <v/>
      </c>
      <c r="D199" s="100" t="str">
        <f>IFERROR(Tabela33[[#This Row],[preço unitário]]*Tabela33[[#This Row],[Qtd]],"")</f>
        <v/>
      </c>
      <c r="F199" s="97"/>
      <c r="G199" s="97"/>
      <c r="H199" s="99" t="str">
        <f>IFERROR(VLOOKUP(Tabela34[[#This Row],[Produto]],produtos,5,0),"")</f>
        <v/>
      </c>
      <c r="I199" s="100" t="str">
        <f>IFERROR(Tabela34[[#This Row],[preço unitário]]*Tabela34[[#This Row],[Qtd]],"")</f>
        <v/>
      </c>
      <c r="M199" s="92"/>
    </row>
    <row r="200" spans="1:13" x14ac:dyDescent="0.3">
      <c r="A200" s="97"/>
      <c r="B200" s="98"/>
      <c r="C200" s="99" t="str">
        <f>IFERROR(VLOOKUP(Tabela33[[#This Row],[Produto]],produtos,3,0),"")</f>
        <v/>
      </c>
      <c r="D200" s="100" t="str">
        <f>IFERROR(Tabela33[[#This Row],[preço unitário]]*Tabela33[[#This Row],[Qtd]],"")</f>
        <v/>
      </c>
      <c r="F200" s="97"/>
      <c r="G200" s="97"/>
      <c r="H200" s="99" t="str">
        <f>IFERROR(VLOOKUP(Tabela34[[#This Row],[Produto]],produtos,5,0),"")</f>
        <v/>
      </c>
      <c r="I200" s="100" t="str">
        <f>IFERROR(Tabela34[[#This Row],[preço unitário]]*Tabela34[[#This Row],[Qtd]],"")</f>
        <v/>
      </c>
      <c r="M200" s="92"/>
    </row>
    <row r="201" spans="1:13" x14ac:dyDescent="0.3">
      <c r="A201" s="97"/>
      <c r="B201" s="98"/>
      <c r="C201" s="99" t="str">
        <f>IFERROR(VLOOKUP(Tabela33[[#This Row],[Produto]],produtos,3,0),"")</f>
        <v/>
      </c>
      <c r="D201" s="100" t="str">
        <f>IFERROR(Tabela33[[#This Row],[preço unitário]]*Tabela33[[#This Row],[Qtd]],"")</f>
        <v/>
      </c>
      <c r="F201" s="97"/>
      <c r="G201" s="97"/>
      <c r="H201" s="99" t="str">
        <f>IFERROR(VLOOKUP(Tabela34[[#This Row],[Produto]],produtos,5,0),"")</f>
        <v/>
      </c>
      <c r="I201" s="100" t="str">
        <f>IFERROR(Tabela34[[#This Row],[preço unitário]]*Tabela34[[#This Row],[Qtd]],"")</f>
        <v/>
      </c>
      <c r="M201" s="92"/>
    </row>
    <row r="202" spans="1:13" x14ac:dyDescent="0.3">
      <c r="A202" s="97"/>
      <c r="B202" s="98"/>
      <c r="C202" s="99" t="str">
        <f>IFERROR(VLOOKUP(Tabela33[[#This Row],[Produto]],produtos,3,0),"")</f>
        <v/>
      </c>
      <c r="D202" s="100" t="str">
        <f>IFERROR(Tabela33[[#This Row],[preço unitário]]*Tabela33[[#This Row],[Qtd]],"")</f>
        <v/>
      </c>
      <c r="F202" s="97"/>
      <c r="G202" s="97"/>
      <c r="H202" s="99" t="str">
        <f>IFERROR(VLOOKUP(Tabela34[[#This Row],[Produto]],produtos,5,0),"")</f>
        <v/>
      </c>
      <c r="I202" s="100" t="str">
        <f>IFERROR(Tabela34[[#This Row],[preço unitário]]*Tabela34[[#This Row],[Qtd]],"")</f>
        <v/>
      </c>
      <c r="M202" s="92"/>
    </row>
    <row r="203" spans="1:13" x14ac:dyDescent="0.3">
      <c r="A203" s="97"/>
      <c r="B203" s="98"/>
      <c r="C203" s="99" t="str">
        <f>IFERROR(VLOOKUP(Tabela33[[#This Row],[Produto]],produtos,3,0),"")</f>
        <v/>
      </c>
      <c r="D203" s="100" t="str">
        <f>IFERROR(Tabela33[[#This Row],[preço unitário]]*Tabela33[[#This Row],[Qtd]],"")</f>
        <v/>
      </c>
      <c r="F203" s="97"/>
      <c r="G203" s="97"/>
      <c r="H203" s="99" t="str">
        <f>IFERROR(VLOOKUP(Tabela34[[#This Row],[Produto]],produtos,5,0),"")</f>
        <v/>
      </c>
      <c r="I203" s="100" t="str">
        <f>IFERROR(Tabela34[[#This Row],[preço unitário]]*Tabela34[[#This Row],[Qtd]],"")</f>
        <v/>
      </c>
      <c r="M203" s="92"/>
    </row>
    <row r="204" spans="1:13" x14ac:dyDescent="0.3">
      <c r="A204" s="97"/>
      <c r="B204" s="98"/>
      <c r="C204" s="99" t="str">
        <f>IFERROR(VLOOKUP(Tabela33[[#This Row],[Produto]],produtos,3,0),"")</f>
        <v/>
      </c>
      <c r="D204" s="100" t="str">
        <f>IFERROR(Tabela33[[#This Row],[preço unitário]]*Tabela33[[#This Row],[Qtd]],"")</f>
        <v/>
      </c>
      <c r="F204" s="97"/>
      <c r="G204" s="97"/>
      <c r="H204" s="99" t="str">
        <f>IFERROR(VLOOKUP(Tabela34[[#This Row],[Produto]],produtos,5,0),"")</f>
        <v/>
      </c>
      <c r="I204" s="100" t="str">
        <f>IFERROR(Tabela34[[#This Row],[preço unitário]]*Tabela34[[#This Row],[Qtd]],"")</f>
        <v/>
      </c>
      <c r="M204" s="92"/>
    </row>
    <row r="205" spans="1:13" x14ac:dyDescent="0.3">
      <c r="A205" s="97"/>
      <c r="B205" s="98"/>
      <c r="C205" s="99" t="str">
        <f>IFERROR(VLOOKUP(Tabela33[[#This Row],[Produto]],produtos,3,0),"")</f>
        <v/>
      </c>
      <c r="D205" s="100" t="str">
        <f>IFERROR(Tabela33[[#This Row],[preço unitário]]*Tabela33[[#This Row],[Qtd]],"")</f>
        <v/>
      </c>
      <c r="F205" s="97"/>
      <c r="G205" s="97"/>
      <c r="H205" s="99" t="str">
        <f>IFERROR(VLOOKUP(Tabela34[[#This Row],[Produto]],produtos,5,0),"")</f>
        <v/>
      </c>
      <c r="I205" s="100" t="str">
        <f>IFERROR(Tabela34[[#This Row],[preço unitário]]*Tabela34[[#This Row],[Qtd]],"")</f>
        <v/>
      </c>
      <c r="M205" s="92"/>
    </row>
    <row r="206" spans="1:13" x14ac:dyDescent="0.3">
      <c r="A206" s="97"/>
      <c r="B206" s="98"/>
      <c r="C206" s="99" t="str">
        <f>IFERROR(VLOOKUP(Tabela33[[#This Row],[Produto]],produtos,3,0),"")</f>
        <v/>
      </c>
      <c r="D206" s="100" t="str">
        <f>IFERROR(Tabela33[[#This Row],[preço unitário]]*Tabela33[[#This Row],[Qtd]],"")</f>
        <v/>
      </c>
      <c r="F206" s="97"/>
      <c r="G206" s="97"/>
      <c r="H206" s="99" t="str">
        <f>IFERROR(VLOOKUP(Tabela34[[#This Row],[Produto]],produtos,5,0),"")</f>
        <v/>
      </c>
      <c r="I206" s="100" t="str">
        <f>IFERROR(Tabela34[[#This Row],[preço unitário]]*Tabela34[[#This Row],[Qtd]],"")</f>
        <v/>
      </c>
      <c r="M206" s="92"/>
    </row>
    <row r="207" spans="1:13" x14ac:dyDescent="0.3">
      <c r="A207" s="97"/>
      <c r="B207" s="98"/>
      <c r="C207" s="99" t="str">
        <f>IFERROR(VLOOKUP(Tabela33[[#This Row],[Produto]],produtos,3,0),"")</f>
        <v/>
      </c>
      <c r="D207" s="100" t="str">
        <f>IFERROR(Tabela33[[#This Row],[preço unitário]]*Tabela33[[#This Row],[Qtd]],"")</f>
        <v/>
      </c>
      <c r="F207" s="97"/>
      <c r="G207" s="97"/>
      <c r="H207" s="99" t="str">
        <f>IFERROR(VLOOKUP(Tabela34[[#This Row],[Produto]],produtos,5,0),"")</f>
        <v/>
      </c>
      <c r="I207" s="100" t="str">
        <f>IFERROR(Tabela34[[#This Row],[preço unitário]]*Tabela34[[#This Row],[Qtd]],"")</f>
        <v/>
      </c>
      <c r="M207" s="92"/>
    </row>
    <row r="208" spans="1:13" x14ac:dyDescent="0.3">
      <c r="A208" s="97"/>
      <c r="B208" s="98"/>
      <c r="C208" s="99" t="str">
        <f>IFERROR(VLOOKUP(Tabela33[[#This Row],[Produto]],produtos,3,0),"")</f>
        <v/>
      </c>
      <c r="D208" s="100" t="str">
        <f>IFERROR(Tabela33[[#This Row],[preço unitário]]*Tabela33[[#This Row],[Qtd]],"")</f>
        <v/>
      </c>
      <c r="F208" s="97"/>
      <c r="G208" s="97"/>
      <c r="H208" s="99" t="str">
        <f>IFERROR(VLOOKUP(Tabela34[[#This Row],[Produto]],produtos,5,0),"")</f>
        <v/>
      </c>
      <c r="I208" s="100" t="str">
        <f>IFERROR(Tabela34[[#This Row],[preço unitário]]*Tabela34[[#This Row],[Qtd]],"")</f>
        <v/>
      </c>
      <c r="M208" s="92"/>
    </row>
    <row r="209" spans="1:13" x14ac:dyDescent="0.3">
      <c r="A209" s="97"/>
      <c r="B209" s="98"/>
      <c r="C209" s="99" t="str">
        <f>IFERROR(VLOOKUP(Tabela33[[#This Row],[Produto]],produtos,3,0),"")</f>
        <v/>
      </c>
      <c r="D209" s="100" t="str">
        <f>IFERROR(Tabela33[[#This Row],[preço unitário]]*Tabela33[[#This Row],[Qtd]],"")</f>
        <v/>
      </c>
      <c r="F209" s="97"/>
      <c r="G209" s="97"/>
      <c r="H209" s="99" t="str">
        <f>IFERROR(VLOOKUP(Tabela34[[#This Row],[Produto]],produtos,5,0),"")</f>
        <v/>
      </c>
      <c r="I209" s="100" t="str">
        <f>IFERROR(Tabela34[[#This Row],[preço unitário]]*Tabela34[[#This Row],[Qtd]],"")</f>
        <v/>
      </c>
      <c r="M209" s="92"/>
    </row>
    <row r="210" spans="1:13" x14ac:dyDescent="0.3">
      <c r="A210" s="97"/>
      <c r="B210" s="98"/>
      <c r="C210" s="99" t="str">
        <f>IFERROR(VLOOKUP(Tabela33[[#This Row],[Produto]],produtos,3,0),"")</f>
        <v/>
      </c>
      <c r="D210" s="100" t="str">
        <f>IFERROR(Tabela33[[#This Row],[preço unitário]]*Tabela33[[#This Row],[Qtd]],"")</f>
        <v/>
      </c>
      <c r="F210" s="97"/>
      <c r="G210" s="97"/>
      <c r="H210" s="99" t="str">
        <f>IFERROR(VLOOKUP(Tabela34[[#This Row],[Produto]],produtos,5,0),"")</f>
        <v/>
      </c>
      <c r="I210" s="100" t="str">
        <f>IFERROR(Tabela34[[#This Row],[preço unitário]]*Tabela34[[#This Row],[Qtd]],"")</f>
        <v/>
      </c>
      <c r="M210" s="92"/>
    </row>
    <row r="211" spans="1:13" x14ac:dyDescent="0.3">
      <c r="A211" s="97"/>
      <c r="B211" s="98"/>
      <c r="C211" s="99" t="str">
        <f>IFERROR(VLOOKUP(Tabela33[[#This Row],[Produto]],produtos,3,0),"")</f>
        <v/>
      </c>
      <c r="D211" s="100" t="str">
        <f>IFERROR(Tabela33[[#This Row],[preço unitário]]*Tabela33[[#This Row],[Qtd]],"")</f>
        <v/>
      </c>
      <c r="F211" s="97"/>
      <c r="G211" s="97"/>
      <c r="H211" s="99" t="str">
        <f>IFERROR(VLOOKUP(Tabela34[[#This Row],[Produto]],produtos,5,0),"")</f>
        <v/>
      </c>
      <c r="I211" s="100" t="str">
        <f>IFERROR(Tabela34[[#This Row],[preço unitário]]*Tabela34[[#This Row],[Qtd]],"")</f>
        <v/>
      </c>
      <c r="M211" s="92"/>
    </row>
    <row r="212" spans="1:13" x14ac:dyDescent="0.3">
      <c r="A212" s="97"/>
      <c r="B212" s="98"/>
      <c r="C212" s="99" t="str">
        <f>IFERROR(VLOOKUP(Tabela33[[#This Row],[Produto]],produtos,3,0),"")</f>
        <v/>
      </c>
      <c r="D212" s="100" t="str">
        <f>IFERROR(Tabela33[[#This Row],[preço unitário]]*Tabela33[[#This Row],[Qtd]],"")</f>
        <v/>
      </c>
      <c r="F212" s="97"/>
      <c r="G212" s="97"/>
      <c r="H212" s="99" t="str">
        <f>IFERROR(VLOOKUP(Tabela34[[#This Row],[Produto]],produtos,5,0),"")</f>
        <v/>
      </c>
      <c r="I212" s="100" t="str">
        <f>IFERROR(Tabela34[[#This Row],[preço unitário]]*Tabela34[[#This Row],[Qtd]],"")</f>
        <v/>
      </c>
      <c r="M212" s="92"/>
    </row>
    <row r="213" spans="1:13" x14ac:dyDescent="0.3">
      <c r="A213" s="97"/>
      <c r="B213" s="98"/>
      <c r="C213" s="99" t="str">
        <f>IFERROR(VLOOKUP(Tabela33[[#This Row],[Produto]],produtos,3,0),"")</f>
        <v/>
      </c>
      <c r="D213" s="100" t="str">
        <f>IFERROR(Tabela33[[#This Row],[preço unitário]]*Tabela33[[#This Row],[Qtd]],"")</f>
        <v/>
      </c>
      <c r="F213" s="97"/>
      <c r="G213" s="97"/>
      <c r="H213" s="99" t="str">
        <f>IFERROR(VLOOKUP(Tabela34[[#This Row],[Produto]],produtos,5,0),"")</f>
        <v/>
      </c>
      <c r="I213" s="100" t="str">
        <f>IFERROR(Tabela34[[#This Row],[preço unitário]]*Tabela34[[#This Row],[Qtd]],"")</f>
        <v/>
      </c>
      <c r="M213" s="92"/>
    </row>
    <row r="214" spans="1:13" x14ac:dyDescent="0.3">
      <c r="A214" s="97"/>
      <c r="B214" s="98"/>
      <c r="C214" s="99" t="str">
        <f>IFERROR(VLOOKUP(Tabela33[[#This Row],[Produto]],produtos,3,0),"")</f>
        <v/>
      </c>
      <c r="D214" s="100" t="str">
        <f>IFERROR(Tabela33[[#This Row],[preço unitário]]*Tabela33[[#This Row],[Qtd]],"")</f>
        <v/>
      </c>
      <c r="F214" s="97"/>
      <c r="G214" s="97"/>
      <c r="H214" s="99" t="str">
        <f>IFERROR(VLOOKUP(Tabela34[[#This Row],[Produto]],produtos,5,0),"")</f>
        <v/>
      </c>
      <c r="I214" s="100" t="str">
        <f>IFERROR(Tabela34[[#This Row],[preço unitário]]*Tabela34[[#This Row],[Qtd]],"")</f>
        <v/>
      </c>
      <c r="M214" s="92"/>
    </row>
    <row r="215" spans="1:13" x14ac:dyDescent="0.3">
      <c r="A215" s="97"/>
      <c r="B215" s="98"/>
      <c r="C215" s="99" t="str">
        <f>IFERROR(VLOOKUP(Tabela33[[#This Row],[Produto]],produtos,3,0),"")</f>
        <v/>
      </c>
      <c r="D215" s="100" t="str">
        <f>IFERROR(Tabela33[[#This Row],[preço unitário]]*Tabela33[[#This Row],[Qtd]],"")</f>
        <v/>
      </c>
      <c r="F215" s="97"/>
      <c r="G215" s="97"/>
      <c r="H215" s="99" t="str">
        <f>IFERROR(VLOOKUP(Tabela34[[#This Row],[Produto]],produtos,5,0),"")</f>
        <v/>
      </c>
      <c r="I215" s="100" t="str">
        <f>IFERROR(Tabela34[[#This Row],[preço unitário]]*Tabela34[[#This Row],[Qtd]],"")</f>
        <v/>
      </c>
      <c r="M215" s="92"/>
    </row>
    <row r="216" spans="1:13" x14ac:dyDescent="0.3">
      <c r="A216" s="97"/>
      <c r="B216" s="98"/>
      <c r="C216" s="99" t="str">
        <f>IFERROR(VLOOKUP(Tabela33[[#This Row],[Produto]],produtos,3,0),"")</f>
        <v/>
      </c>
      <c r="D216" s="100" t="str">
        <f>IFERROR(Tabela33[[#This Row],[preço unitário]]*Tabela33[[#This Row],[Qtd]],"")</f>
        <v/>
      </c>
      <c r="F216" s="97"/>
      <c r="G216" s="97"/>
      <c r="H216" s="99" t="str">
        <f>IFERROR(VLOOKUP(Tabela34[[#This Row],[Produto]],produtos,5,0),"")</f>
        <v/>
      </c>
      <c r="I216" s="100" t="str">
        <f>IFERROR(Tabela34[[#This Row],[preço unitário]]*Tabela34[[#This Row],[Qtd]],"")</f>
        <v/>
      </c>
      <c r="M216" s="92"/>
    </row>
    <row r="217" spans="1:13" x14ac:dyDescent="0.3">
      <c r="A217" s="97"/>
      <c r="B217" s="98"/>
      <c r="C217" s="99" t="str">
        <f>IFERROR(VLOOKUP(Tabela33[[#This Row],[Produto]],produtos,3,0),"")</f>
        <v/>
      </c>
      <c r="D217" s="100" t="str">
        <f>IFERROR(Tabela33[[#This Row],[preço unitário]]*Tabela33[[#This Row],[Qtd]],"")</f>
        <v/>
      </c>
      <c r="F217" s="97"/>
      <c r="G217" s="97"/>
      <c r="H217" s="99" t="str">
        <f>IFERROR(VLOOKUP(Tabela34[[#This Row],[Produto]],produtos,5,0),"")</f>
        <v/>
      </c>
      <c r="I217" s="100" t="str">
        <f>IFERROR(Tabela34[[#This Row],[preço unitário]]*Tabela34[[#This Row],[Qtd]],"")</f>
        <v/>
      </c>
      <c r="M217" s="92"/>
    </row>
    <row r="218" spans="1:13" x14ac:dyDescent="0.3">
      <c r="A218" s="97"/>
      <c r="B218" s="98"/>
      <c r="C218" s="99" t="str">
        <f>IFERROR(VLOOKUP(Tabela33[[#This Row],[Produto]],produtos,3,0),"")</f>
        <v/>
      </c>
      <c r="D218" s="100" t="str">
        <f>IFERROR(Tabela33[[#This Row],[preço unitário]]*Tabela33[[#This Row],[Qtd]],"")</f>
        <v/>
      </c>
      <c r="F218" s="97"/>
      <c r="G218" s="97"/>
      <c r="H218" s="99" t="str">
        <f>IFERROR(VLOOKUP(Tabela34[[#This Row],[Produto]],produtos,5,0),"")</f>
        <v/>
      </c>
      <c r="I218" s="100" t="str">
        <f>IFERROR(Tabela34[[#This Row],[preço unitário]]*Tabela34[[#This Row],[Qtd]],"")</f>
        <v/>
      </c>
      <c r="M218" s="92"/>
    </row>
    <row r="219" spans="1:13" x14ac:dyDescent="0.3">
      <c r="A219" s="97"/>
      <c r="B219" s="98"/>
      <c r="C219" s="99" t="str">
        <f>IFERROR(VLOOKUP(Tabela33[[#This Row],[Produto]],produtos,3,0),"")</f>
        <v/>
      </c>
      <c r="D219" s="100" t="str">
        <f>IFERROR(Tabela33[[#This Row],[preço unitário]]*Tabela33[[#This Row],[Qtd]],"")</f>
        <v/>
      </c>
      <c r="F219" s="97"/>
      <c r="G219" s="97"/>
      <c r="H219" s="99" t="str">
        <f>IFERROR(VLOOKUP(Tabela34[[#This Row],[Produto]],produtos,5,0),"")</f>
        <v/>
      </c>
      <c r="I219" s="100" t="str">
        <f>IFERROR(Tabela34[[#This Row],[preço unitário]]*Tabela34[[#This Row],[Qtd]],"")</f>
        <v/>
      </c>
      <c r="M219" s="92"/>
    </row>
    <row r="220" spans="1:13" x14ac:dyDescent="0.3">
      <c r="A220" s="97"/>
      <c r="B220" s="98"/>
      <c r="C220" s="99" t="str">
        <f>IFERROR(VLOOKUP(Tabela33[[#This Row],[Produto]],produtos,3,0),"")</f>
        <v/>
      </c>
      <c r="D220" s="100" t="str">
        <f>IFERROR(Tabela33[[#This Row],[preço unitário]]*Tabela33[[#This Row],[Qtd]],"")</f>
        <v/>
      </c>
      <c r="F220" s="97"/>
      <c r="G220" s="97"/>
      <c r="H220" s="99" t="str">
        <f>IFERROR(VLOOKUP(Tabela34[[#This Row],[Produto]],produtos,5,0),"")</f>
        <v/>
      </c>
      <c r="I220" s="100" t="str">
        <f>IFERROR(Tabela34[[#This Row],[preço unitário]]*Tabela34[[#This Row],[Qtd]],"")</f>
        <v/>
      </c>
      <c r="M220" s="92"/>
    </row>
    <row r="221" spans="1:13" x14ac:dyDescent="0.3">
      <c r="A221" s="97"/>
      <c r="B221" s="98"/>
      <c r="C221" s="99" t="str">
        <f>IFERROR(VLOOKUP(Tabela33[[#This Row],[Produto]],produtos,3,0),"")</f>
        <v/>
      </c>
      <c r="D221" s="100" t="str">
        <f>IFERROR(Tabela33[[#This Row],[preço unitário]]*Tabela33[[#This Row],[Qtd]],"")</f>
        <v/>
      </c>
      <c r="F221" s="97"/>
      <c r="G221" s="97"/>
      <c r="H221" s="99" t="str">
        <f>IFERROR(VLOOKUP(Tabela34[[#This Row],[Produto]],produtos,5,0),"")</f>
        <v/>
      </c>
      <c r="I221" s="100" t="str">
        <f>IFERROR(Tabela34[[#This Row],[preço unitário]]*Tabela34[[#This Row],[Qtd]],"")</f>
        <v/>
      </c>
      <c r="M221" s="92"/>
    </row>
    <row r="222" spans="1:13" x14ac:dyDescent="0.3">
      <c r="A222" s="97"/>
      <c r="B222" s="98"/>
      <c r="C222" s="99" t="str">
        <f>IFERROR(VLOOKUP(Tabela33[[#This Row],[Produto]],produtos,3,0),"")</f>
        <v/>
      </c>
      <c r="D222" s="100" t="str">
        <f>IFERROR(Tabela33[[#This Row],[preço unitário]]*Tabela33[[#This Row],[Qtd]],"")</f>
        <v/>
      </c>
      <c r="F222" s="97"/>
      <c r="G222" s="97"/>
      <c r="H222" s="99" t="str">
        <f>IFERROR(VLOOKUP(Tabela34[[#This Row],[Produto]],produtos,5,0),"")</f>
        <v/>
      </c>
      <c r="I222" s="100" t="str">
        <f>IFERROR(Tabela34[[#This Row],[preço unitário]]*Tabela34[[#This Row],[Qtd]],"")</f>
        <v/>
      </c>
      <c r="M222" s="92"/>
    </row>
    <row r="223" spans="1:13" x14ac:dyDescent="0.3">
      <c r="A223" s="97"/>
      <c r="B223" s="98"/>
      <c r="C223" s="99" t="str">
        <f>IFERROR(VLOOKUP(Tabela33[[#This Row],[Produto]],produtos,3,0),"")</f>
        <v/>
      </c>
      <c r="D223" s="100" t="str">
        <f>IFERROR(Tabela33[[#This Row],[preço unitário]]*Tabela33[[#This Row],[Qtd]],"")</f>
        <v/>
      </c>
      <c r="F223" s="97"/>
      <c r="G223" s="97"/>
      <c r="H223" s="99" t="str">
        <f>IFERROR(VLOOKUP(Tabela34[[#This Row],[Produto]],produtos,5,0),"")</f>
        <v/>
      </c>
      <c r="I223" s="100" t="str">
        <f>IFERROR(Tabela34[[#This Row],[preço unitário]]*Tabela34[[#This Row],[Qtd]],"")</f>
        <v/>
      </c>
      <c r="M223" s="92"/>
    </row>
    <row r="224" spans="1:13" x14ac:dyDescent="0.3">
      <c r="A224" s="97"/>
      <c r="B224" s="98"/>
      <c r="C224" s="99" t="str">
        <f>IFERROR(VLOOKUP(Tabela33[[#This Row],[Produto]],produtos,3,0),"")</f>
        <v/>
      </c>
      <c r="D224" s="100" t="str">
        <f>IFERROR(Tabela33[[#This Row],[preço unitário]]*Tabela33[[#This Row],[Qtd]],"")</f>
        <v/>
      </c>
      <c r="F224" s="97"/>
      <c r="G224" s="97"/>
      <c r="H224" s="99" t="str">
        <f>IFERROR(VLOOKUP(Tabela34[[#This Row],[Produto]],produtos,5,0),"")</f>
        <v/>
      </c>
      <c r="I224" s="100" t="str">
        <f>IFERROR(Tabela34[[#This Row],[preço unitário]]*Tabela34[[#This Row],[Qtd]],"")</f>
        <v/>
      </c>
      <c r="M224" s="92"/>
    </row>
    <row r="225" spans="1:13" x14ac:dyDescent="0.3">
      <c r="A225" s="97"/>
      <c r="B225" s="98"/>
      <c r="C225" s="99" t="str">
        <f>IFERROR(VLOOKUP(Tabela33[[#This Row],[Produto]],produtos,3,0),"")</f>
        <v/>
      </c>
      <c r="D225" s="100" t="str">
        <f>IFERROR(Tabela33[[#This Row],[preço unitário]]*Tabela33[[#This Row],[Qtd]],"")</f>
        <v/>
      </c>
      <c r="F225" s="97"/>
      <c r="G225" s="97"/>
      <c r="H225" s="99" t="str">
        <f>IFERROR(VLOOKUP(Tabela34[[#This Row],[Produto]],produtos,5,0),"")</f>
        <v/>
      </c>
      <c r="I225" s="100" t="str">
        <f>IFERROR(Tabela34[[#This Row],[preço unitário]]*Tabela34[[#This Row],[Qtd]],"")</f>
        <v/>
      </c>
      <c r="M225" s="92"/>
    </row>
    <row r="226" spans="1:13" x14ac:dyDescent="0.3">
      <c r="A226" s="97"/>
      <c r="B226" s="98"/>
      <c r="C226" s="99" t="str">
        <f>IFERROR(VLOOKUP(Tabela33[[#This Row],[Produto]],produtos,3,0),"")</f>
        <v/>
      </c>
      <c r="D226" s="100" t="str">
        <f>IFERROR(Tabela33[[#This Row],[preço unitário]]*Tabela33[[#This Row],[Qtd]],"")</f>
        <v/>
      </c>
      <c r="F226" s="97"/>
      <c r="G226" s="97"/>
      <c r="H226" s="99" t="str">
        <f>IFERROR(VLOOKUP(Tabela34[[#This Row],[Produto]],produtos,5,0),"")</f>
        <v/>
      </c>
      <c r="I226" s="100" t="str">
        <f>IFERROR(Tabela34[[#This Row],[preço unitário]]*Tabela34[[#This Row],[Qtd]],"")</f>
        <v/>
      </c>
      <c r="M226" s="92"/>
    </row>
    <row r="227" spans="1:13" x14ac:dyDescent="0.3">
      <c r="A227" s="97"/>
      <c r="B227" s="98"/>
      <c r="C227" s="99" t="str">
        <f>IFERROR(VLOOKUP(Tabela33[[#This Row],[Produto]],produtos,3,0),"")</f>
        <v/>
      </c>
      <c r="D227" s="100" t="str">
        <f>IFERROR(Tabela33[[#This Row],[preço unitário]]*Tabela33[[#This Row],[Qtd]],"")</f>
        <v/>
      </c>
      <c r="F227" s="97"/>
      <c r="G227" s="97"/>
      <c r="H227" s="99" t="str">
        <f>IFERROR(VLOOKUP(Tabela34[[#This Row],[Produto]],produtos,5,0),"")</f>
        <v/>
      </c>
      <c r="I227" s="100" t="str">
        <f>IFERROR(Tabela34[[#This Row],[preço unitário]]*Tabela34[[#This Row],[Qtd]],"")</f>
        <v/>
      </c>
      <c r="M227" s="92"/>
    </row>
    <row r="228" spans="1:13" x14ac:dyDescent="0.3">
      <c r="A228" s="97"/>
      <c r="B228" s="98"/>
      <c r="C228" s="99" t="str">
        <f>IFERROR(VLOOKUP(Tabela33[[#This Row],[Produto]],produtos,3,0),"")</f>
        <v/>
      </c>
      <c r="D228" s="100" t="str">
        <f>IFERROR(Tabela33[[#This Row],[preço unitário]]*Tabela33[[#This Row],[Qtd]],"")</f>
        <v/>
      </c>
      <c r="F228" s="97"/>
      <c r="G228" s="97"/>
      <c r="H228" s="99" t="str">
        <f>IFERROR(VLOOKUP(Tabela34[[#This Row],[Produto]],produtos,5,0),"")</f>
        <v/>
      </c>
      <c r="I228" s="100" t="str">
        <f>IFERROR(Tabela34[[#This Row],[preço unitário]]*Tabela34[[#This Row],[Qtd]],"")</f>
        <v/>
      </c>
      <c r="M228" s="92"/>
    </row>
    <row r="229" spans="1:13" x14ac:dyDescent="0.3">
      <c r="A229" s="97"/>
      <c r="B229" s="98"/>
      <c r="C229" s="99" t="str">
        <f>IFERROR(VLOOKUP(Tabela33[[#This Row],[Produto]],produtos,3,0),"")</f>
        <v/>
      </c>
      <c r="D229" s="100" t="str">
        <f>IFERROR(Tabela33[[#This Row],[preço unitário]]*Tabela33[[#This Row],[Qtd]],"")</f>
        <v/>
      </c>
      <c r="F229" s="97"/>
      <c r="G229" s="97"/>
      <c r="H229" s="99" t="str">
        <f>IFERROR(VLOOKUP(Tabela34[[#This Row],[Produto]],produtos,5,0),"")</f>
        <v/>
      </c>
      <c r="I229" s="100" t="str">
        <f>IFERROR(Tabela34[[#This Row],[preço unitário]]*Tabela34[[#This Row],[Qtd]],"")</f>
        <v/>
      </c>
      <c r="M229" s="92"/>
    </row>
    <row r="230" spans="1:13" x14ac:dyDescent="0.3">
      <c r="A230" s="97"/>
      <c r="B230" s="98"/>
      <c r="C230" s="99" t="str">
        <f>IFERROR(VLOOKUP(Tabela33[[#This Row],[Produto]],produtos,3,0),"")</f>
        <v/>
      </c>
      <c r="D230" s="100" t="str">
        <f>IFERROR(Tabela33[[#This Row],[preço unitário]]*Tabela33[[#This Row],[Qtd]],"")</f>
        <v/>
      </c>
      <c r="F230" s="97"/>
      <c r="G230" s="97"/>
      <c r="H230" s="99" t="str">
        <f>IFERROR(VLOOKUP(Tabela34[[#This Row],[Produto]],produtos,5,0),"")</f>
        <v/>
      </c>
      <c r="I230" s="100" t="str">
        <f>IFERROR(Tabela34[[#This Row],[preço unitário]]*Tabela34[[#This Row],[Qtd]],"")</f>
        <v/>
      </c>
      <c r="M230" s="92"/>
    </row>
    <row r="231" spans="1:13" x14ac:dyDescent="0.3">
      <c r="A231" s="97"/>
      <c r="B231" s="98"/>
      <c r="C231" s="99" t="str">
        <f>IFERROR(VLOOKUP(Tabela33[[#This Row],[Produto]],produtos,3,0),"")</f>
        <v/>
      </c>
      <c r="D231" s="100" t="str">
        <f>IFERROR(Tabela33[[#This Row],[preço unitário]]*Tabela33[[#This Row],[Qtd]],"")</f>
        <v/>
      </c>
      <c r="F231" s="97"/>
      <c r="G231" s="97"/>
      <c r="H231" s="99" t="str">
        <f>IFERROR(VLOOKUP(Tabela34[[#This Row],[Produto]],produtos,5,0),"")</f>
        <v/>
      </c>
      <c r="I231" s="100" t="str">
        <f>IFERROR(Tabela34[[#This Row],[preço unitário]]*Tabela34[[#This Row],[Qtd]],"")</f>
        <v/>
      </c>
      <c r="M231" s="92"/>
    </row>
    <row r="232" spans="1:13" x14ac:dyDescent="0.3">
      <c r="A232" s="97"/>
      <c r="B232" s="98"/>
      <c r="C232" s="99" t="str">
        <f>IFERROR(VLOOKUP(Tabela33[[#This Row],[Produto]],produtos,3,0),"")</f>
        <v/>
      </c>
      <c r="D232" s="100" t="str">
        <f>IFERROR(Tabela33[[#This Row],[preço unitário]]*Tabela33[[#This Row],[Qtd]],"")</f>
        <v/>
      </c>
      <c r="F232" s="97"/>
      <c r="G232" s="97"/>
      <c r="H232" s="99" t="str">
        <f>IFERROR(VLOOKUP(Tabela34[[#This Row],[Produto]],produtos,5,0),"")</f>
        <v/>
      </c>
      <c r="I232" s="100" t="str">
        <f>IFERROR(Tabela34[[#This Row],[preço unitário]]*Tabela34[[#This Row],[Qtd]],"")</f>
        <v/>
      </c>
      <c r="M232" s="92"/>
    </row>
    <row r="233" spans="1:13" x14ac:dyDescent="0.3">
      <c r="A233" s="97"/>
      <c r="B233" s="98"/>
      <c r="C233" s="99" t="str">
        <f>IFERROR(VLOOKUP(Tabela33[[#This Row],[Produto]],produtos,3,0),"")</f>
        <v/>
      </c>
      <c r="D233" s="100" t="str">
        <f>IFERROR(Tabela33[[#This Row],[preço unitário]]*Tabela33[[#This Row],[Qtd]],"")</f>
        <v/>
      </c>
      <c r="F233" s="97"/>
      <c r="G233" s="97"/>
      <c r="H233" s="99" t="str">
        <f>IFERROR(VLOOKUP(Tabela34[[#This Row],[Produto]],produtos,5,0),"")</f>
        <v/>
      </c>
      <c r="I233" s="100" t="str">
        <f>IFERROR(Tabela34[[#This Row],[preço unitário]]*Tabela34[[#This Row],[Qtd]],"")</f>
        <v/>
      </c>
      <c r="M233" s="92"/>
    </row>
    <row r="234" spans="1:13" x14ac:dyDescent="0.3">
      <c r="A234" s="97"/>
      <c r="B234" s="98"/>
      <c r="C234" s="99" t="str">
        <f>IFERROR(VLOOKUP(Tabela33[[#This Row],[Produto]],produtos,3,0),"")</f>
        <v/>
      </c>
      <c r="D234" s="100" t="str">
        <f>IFERROR(Tabela33[[#This Row],[preço unitário]]*Tabela33[[#This Row],[Qtd]],"")</f>
        <v/>
      </c>
      <c r="F234" s="97"/>
      <c r="G234" s="97"/>
      <c r="H234" s="99" t="str">
        <f>IFERROR(VLOOKUP(Tabela34[[#This Row],[Produto]],produtos,5,0),"")</f>
        <v/>
      </c>
      <c r="I234" s="100" t="str">
        <f>IFERROR(Tabela34[[#This Row],[preço unitário]]*Tabela34[[#This Row],[Qtd]],"")</f>
        <v/>
      </c>
      <c r="M234" s="92"/>
    </row>
    <row r="235" spans="1:13" x14ac:dyDescent="0.3">
      <c r="A235" s="97"/>
      <c r="B235" s="98"/>
      <c r="C235" s="99" t="str">
        <f>IFERROR(VLOOKUP(Tabela33[[#This Row],[Produto]],produtos,3,0),"")</f>
        <v/>
      </c>
      <c r="D235" s="100" t="str">
        <f>IFERROR(Tabela33[[#This Row],[preço unitário]]*Tabela33[[#This Row],[Qtd]],"")</f>
        <v/>
      </c>
      <c r="F235" s="97"/>
      <c r="G235" s="97"/>
      <c r="H235" s="99" t="str">
        <f>IFERROR(VLOOKUP(Tabela34[[#This Row],[Produto]],produtos,5,0),"")</f>
        <v/>
      </c>
      <c r="I235" s="100" t="str">
        <f>IFERROR(Tabela34[[#This Row],[preço unitário]]*Tabela34[[#This Row],[Qtd]],"")</f>
        <v/>
      </c>
      <c r="M235" s="92"/>
    </row>
    <row r="236" spans="1:13" x14ac:dyDescent="0.3">
      <c r="A236" s="97"/>
      <c r="B236" s="98"/>
      <c r="C236" s="99" t="str">
        <f>IFERROR(VLOOKUP(Tabela33[[#This Row],[Produto]],produtos,3,0),"")</f>
        <v/>
      </c>
      <c r="D236" s="100" t="str">
        <f>IFERROR(Tabela33[[#This Row],[preço unitário]]*Tabela33[[#This Row],[Qtd]],"")</f>
        <v/>
      </c>
      <c r="F236" s="97"/>
      <c r="G236" s="97"/>
      <c r="H236" s="99" t="str">
        <f>IFERROR(VLOOKUP(Tabela34[[#This Row],[Produto]],produtos,5,0),"")</f>
        <v/>
      </c>
      <c r="I236" s="100" t="str">
        <f>IFERROR(Tabela34[[#This Row],[preço unitário]]*Tabela34[[#This Row],[Qtd]],"")</f>
        <v/>
      </c>
      <c r="M236" s="92"/>
    </row>
    <row r="237" spans="1:13" x14ac:dyDescent="0.3">
      <c r="A237" s="97"/>
      <c r="B237" s="98"/>
      <c r="C237" s="99" t="str">
        <f>IFERROR(VLOOKUP(Tabela33[[#This Row],[Produto]],produtos,3,0),"")</f>
        <v/>
      </c>
      <c r="D237" s="100" t="str">
        <f>IFERROR(Tabela33[[#This Row],[preço unitário]]*Tabela33[[#This Row],[Qtd]],"")</f>
        <v/>
      </c>
      <c r="F237" s="97"/>
      <c r="G237" s="97"/>
      <c r="H237" s="99" t="str">
        <f>IFERROR(VLOOKUP(Tabela34[[#This Row],[Produto]],produtos,5,0),"")</f>
        <v/>
      </c>
      <c r="I237" s="100" t="str">
        <f>IFERROR(Tabela34[[#This Row],[preço unitário]]*Tabela34[[#This Row],[Qtd]],"")</f>
        <v/>
      </c>
      <c r="M237" s="92"/>
    </row>
    <row r="238" spans="1:13" x14ac:dyDescent="0.3">
      <c r="A238" s="97"/>
      <c r="B238" s="98"/>
      <c r="C238" s="99" t="str">
        <f>IFERROR(VLOOKUP(Tabela33[[#This Row],[Produto]],produtos,3,0),"")</f>
        <v/>
      </c>
      <c r="D238" s="100" t="str">
        <f>IFERROR(Tabela33[[#This Row],[preço unitário]]*Tabela33[[#This Row],[Qtd]],"")</f>
        <v/>
      </c>
      <c r="F238" s="97"/>
      <c r="G238" s="97"/>
      <c r="H238" s="99" t="str">
        <f>IFERROR(VLOOKUP(Tabela34[[#This Row],[Produto]],produtos,5,0),"")</f>
        <v/>
      </c>
      <c r="I238" s="100" t="str">
        <f>IFERROR(Tabela34[[#This Row],[preço unitário]]*Tabela34[[#This Row],[Qtd]],"")</f>
        <v/>
      </c>
      <c r="M238" s="92"/>
    </row>
    <row r="239" spans="1:13" x14ac:dyDescent="0.3">
      <c r="A239" s="97"/>
      <c r="B239" s="98"/>
      <c r="C239" s="99" t="str">
        <f>IFERROR(VLOOKUP(Tabela33[[#This Row],[Produto]],produtos,3,0),"")</f>
        <v/>
      </c>
      <c r="D239" s="100" t="str">
        <f>IFERROR(Tabela33[[#This Row],[preço unitário]]*Tabela33[[#This Row],[Qtd]],"")</f>
        <v/>
      </c>
      <c r="F239" s="97"/>
      <c r="G239" s="97"/>
      <c r="H239" s="99" t="str">
        <f>IFERROR(VLOOKUP(Tabela34[[#This Row],[Produto]],produtos,5,0),"")</f>
        <v/>
      </c>
      <c r="I239" s="100" t="str">
        <f>IFERROR(Tabela34[[#This Row],[preço unitário]]*Tabela34[[#This Row],[Qtd]],"")</f>
        <v/>
      </c>
      <c r="M239" s="92"/>
    </row>
    <row r="240" spans="1:13" x14ac:dyDescent="0.3">
      <c r="A240" s="97"/>
      <c r="B240" s="98"/>
      <c r="C240" s="99" t="str">
        <f>IFERROR(VLOOKUP(Tabela33[[#This Row],[Produto]],produtos,3,0),"")</f>
        <v/>
      </c>
      <c r="D240" s="100" t="str">
        <f>IFERROR(Tabela33[[#This Row],[preço unitário]]*Tabela33[[#This Row],[Qtd]],"")</f>
        <v/>
      </c>
      <c r="F240" s="97"/>
      <c r="G240" s="97"/>
      <c r="H240" s="99" t="str">
        <f>IFERROR(VLOOKUP(Tabela34[[#This Row],[Produto]],produtos,5,0),"")</f>
        <v/>
      </c>
      <c r="I240" s="100" t="str">
        <f>IFERROR(Tabela34[[#This Row],[preço unitário]]*Tabela34[[#This Row],[Qtd]],"")</f>
        <v/>
      </c>
      <c r="M240" s="92"/>
    </row>
    <row r="241" spans="1:13" x14ac:dyDescent="0.3">
      <c r="A241" s="97"/>
      <c r="B241" s="98"/>
      <c r="C241" s="99" t="str">
        <f>IFERROR(VLOOKUP(Tabela33[[#This Row],[Produto]],produtos,3,0),"")</f>
        <v/>
      </c>
      <c r="D241" s="100" t="str">
        <f>IFERROR(Tabela33[[#This Row],[preço unitário]]*Tabela33[[#This Row],[Qtd]],"")</f>
        <v/>
      </c>
      <c r="F241" s="97"/>
      <c r="G241" s="97"/>
      <c r="H241" s="99" t="str">
        <f>IFERROR(VLOOKUP(Tabela34[[#This Row],[Produto]],produtos,5,0),"")</f>
        <v/>
      </c>
      <c r="I241" s="100" t="str">
        <f>IFERROR(Tabela34[[#This Row],[preço unitário]]*Tabela34[[#This Row],[Qtd]],"")</f>
        <v/>
      </c>
      <c r="M241" s="92"/>
    </row>
    <row r="242" spans="1:13" x14ac:dyDescent="0.3">
      <c r="A242" s="97"/>
      <c r="B242" s="98"/>
      <c r="C242" s="99" t="str">
        <f>IFERROR(VLOOKUP(Tabela33[[#This Row],[Produto]],produtos,3,0),"")</f>
        <v/>
      </c>
      <c r="D242" s="100" t="str">
        <f>IFERROR(Tabela33[[#This Row],[preço unitário]]*Tabela33[[#This Row],[Qtd]],"")</f>
        <v/>
      </c>
      <c r="F242" s="97"/>
      <c r="G242" s="97"/>
      <c r="H242" s="99" t="str">
        <f>IFERROR(VLOOKUP(Tabela34[[#This Row],[Produto]],produtos,5,0),"")</f>
        <v/>
      </c>
      <c r="I242" s="100" t="str">
        <f>IFERROR(Tabela34[[#This Row],[preço unitário]]*Tabela34[[#This Row],[Qtd]],"")</f>
        <v/>
      </c>
      <c r="M242" s="92"/>
    </row>
    <row r="243" spans="1:13" x14ac:dyDescent="0.3">
      <c r="A243" s="97"/>
      <c r="B243" s="98"/>
      <c r="C243" s="99" t="str">
        <f>IFERROR(VLOOKUP(Tabela33[[#This Row],[Produto]],produtos,3,0),"")</f>
        <v/>
      </c>
      <c r="D243" s="100" t="str">
        <f>IFERROR(Tabela33[[#This Row],[preço unitário]]*Tabela33[[#This Row],[Qtd]],"")</f>
        <v/>
      </c>
      <c r="F243" s="97"/>
      <c r="G243" s="97"/>
      <c r="H243" s="99" t="str">
        <f>IFERROR(VLOOKUP(Tabela34[[#This Row],[Produto]],produtos,5,0),"")</f>
        <v/>
      </c>
      <c r="I243" s="100" t="str">
        <f>IFERROR(Tabela34[[#This Row],[preço unitário]]*Tabela34[[#This Row],[Qtd]],"")</f>
        <v/>
      </c>
      <c r="M243" s="92"/>
    </row>
    <row r="244" spans="1:13" x14ac:dyDescent="0.3">
      <c r="A244" s="97"/>
      <c r="B244" s="98"/>
      <c r="C244" s="99" t="str">
        <f>IFERROR(VLOOKUP(Tabela33[[#This Row],[Produto]],produtos,3,0),"")</f>
        <v/>
      </c>
      <c r="D244" s="100" t="str">
        <f>IFERROR(Tabela33[[#This Row],[preço unitário]]*Tabela33[[#This Row],[Qtd]],"")</f>
        <v/>
      </c>
      <c r="F244" s="97"/>
      <c r="G244" s="97"/>
      <c r="H244" s="99" t="str">
        <f>IFERROR(VLOOKUP(Tabela34[[#This Row],[Produto]],produtos,5,0),"")</f>
        <v/>
      </c>
      <c r="I244" s="100" t="str">
        <f>IFERROR(Tabela34[[#This Row],[preço unitário]]*Tabela34[[#This Row],[Qtd]],"")</f>
        <v/>
      </c>
      <c r="M244" s="92"/>
    </row>
    <row r="245" spans="1:13" x14ac:dyDescent="0.3">
      <c r="A245" s="97"/>
      <c r="B245" s="98"/>
      <c r="C245" s="99" t="str">
        <f>IFERROR(VLOOKUP(Tabela33[[#This Row],[Produto]],produtos,3,0),"")</f>
        <v/>
      </c>
      <c r="D245" s="100" t="str">
        <f>IFERROR(Tabela33[[#This Row],[preço unitário]]*Tabela33[[#This Row],[Qtd]],"")</f>
        <v/>
      </c>
      <c r="F245" s="97"/>
      <c r="G245" s="97"/>
      <c r="H245" s="99" t="str">
        <f>IFERROR(VLOOKUP(Tabela34[[#This Row],[Produto]],produtos,5,0),"")</f>
        <v/>
      </c>
      <c r="I245" s="100" t="str">
        <f>IFERROR(Tabela34[[#This Row],[preço unitário]]*Tabela34[[#This Row],[Qtd]],"")</f>
        <v/>
      </c>
      <c r="M245" s="92"/>
    </row>
    <row r="246" spans="1:13" x14ac:dyDescent="0.3">
      <c r="A246" s="97"/>
      <c r="B246" s="98"/>
      <c r="C246" s="99" t="str">
        <f>IFERROR(VLOOKUP(Tabela33[[#This Row],[Produto]],produtos,3,0),"")</f>
        <v/>
      </c>
      <c r="D246" s="100" t="str">
        <f>IFERROR(Tabela33[[#This Row],[preço unitário]]*Tabela33[[#This Row],[Qtd]],"")</f>
        <v/>
      </c>
      <c r="F246" s="97"/>
      <c r="G246" s="97"/>
      <c r="H246" s="99" t="str">
        <f>IFERROR(VLOOKUP(Tabela34[[#This Row],[Produto]],produtos,5,0),"")</f>
        <v/>
      </c>
      <c r="I246" s="100" t="str">
        <f>IFERROR(Tabela34[[#This Row],[preço unitário]]*Tabela34[[#This Row],[Qtd]],"")</f>
        <v/>
      </c>
      <c r="M246" s="92"/>
    </row>
    <row r="247" spans="1:13" x14ac:dyDescent="0.3">
      <c r="A247" s="97"/>
      <c r="B247" s="98"/>
      <c r="C247" s="99" t="str">
        <f>IFERROR(VLOOKUP(Tabela33[[#This Row],[Produto]],produtos,3,0),"")</f>
        <v/>
      </c>
      <c r="D247" s="100" t="str">
        <f>IFERROR(Tabela33[[#This Row],[preço unitário]]*Tabela33[[#This Row],[Qtd]],"")</f>
        <v/>
      </c>
      <c r="F247" s="97"/>
      <c r="G247" s="97"/>
      <c r="H247" s="99" t="str">
        <f>IFERROR(VLOOKUP(Tabela34[[#This Row],[Produto]],produtos,5,0),"")</f>
        <v/>
      </c>
      <c r="I247" s="100" t="str">
        <f>IFERROR(Tabela34[[#This Row],[preço unitário]]*Tabela34[[#This Row],[Qtd]],"")</f>
        <v/>
      </c>
      <c r="M247" s="92"/>
    </row>
    <row r="248" spans="1:13" x14ac:dyDescent="0.3">
      <c r="A248" s="97"/>
      <c r="B248" s="98"/>
      <c r="C248" s="99" t="str">
        <f>IFERROR(VLOOKUP(Tabela33[[#This Row],[Produto]],produtos,3,0),"")</f>
        <v/>
      </c>
      <c r="D248" s="100" t="str">
        <f>IFERROR(Tabela33[[#This Row],[preço unitário]]*Tabela33[[#This Row],[Qtd]],"")</f>
        <v/>
      </c>
      <c r="F248" s="97"/>
      <c r="G248" s="97"/>
      <c r="H248" s="99" t="str">
        <f>IFERROR(VLOOKUP(Tabela34[[#This Row],[Produto]],produtos,5,0),"")</f>
        <v/>
      </c>
      <c r="I248" s="100" t="str">
        <f>IFERROR(Tabela34[[#This Row],[preço unitário]]*Tabela34[[#This Row],[Qtd]],"")</f>
        <v/>
      </c>
      <c r="M248" s="92"/>
    </row>
    <row r="249" spans="1:13" x14ac:dyDescent="0.3">
      <c r="A249" s="97"/>
      <c r="B249" s="98"/>
      <c r="C249" s="99" t="str">
        <f>IFERROR(VLOOKUP(Tabela33[[#This Row],[Produto]],produtos,3,0),"")</f>
        <v/>
      </c>
      <c r="D249" s="100" t="str">
        <f>IFERROR(Tabela33[[#This Row],[preço unitário]]*Tabela33[[#This Row],[Qtd]],"")</f>
        <v/>
      </c>
      <c r="F249" s="97"/>
      <c r="G249" s="97"/>
      <c r="H249" s="99" t="str">
        <f>IFERROR(VLOOKUP(Tabela34[[#This Row],[Produto]],produtos,5,0),"")</f>
        <v/>
      </c>
      <c r="I249" s="100" t="str">
        <f>IFERROR(Tabela34[[#This Row],[preço unitário]]*Tabela34[[#This Row],[Qtd]],"")</f>
        <v/>
      </c>
      <c r="M249" s="92"/>
    </row>
    <row r="250" spans="1:13" x14ac:dyDescent="0.3">
      <c r="A250" s="97"/>
      <c r="B250" s="98"/>
      <c r="C250" s="99" t="str">
        <f>IFERROR(VLOOKUP(Tabela33[[#This Row],[Produto]],produtos,3,0),"")</f>
        <v/>
      </c>
      <c r="D250" s="100" t="str">
        <f>IFERROR(Tabela33[[#This Row],[preço unitário]]*Tabela33[[#This Row],[Qtd]],"")</f>
        <v/>
      </c>
      <c r="F250" s="97"/>
      <c r="G250" s="97"/>
      <c r="H250" s="99" t="str">
        <f>IFERROR(VLOOKUP(Tabela34[[#This Row],[Produto]],produtos,5,0),"")</f>
        <v/>
      </c>
      <c r="I250" s="100" t="str">
        <f>IFERROR(Tabela34[[#This Row],[preço unitário]]*Tabela34[[#This Row],[Qtd]],"")</f>
        <v/>
      </c>
      <c r="M250" s="92"/>
    </row>
    <row r="251" spans="1:13" x14ac:dyDescent="0.3">
      <c r="A251" s="97"/>
      <c r="B251" s="98"/>
      <c r="C251" s="99" t="str">
        <f>IFERROR(VLOOKUP(Tabela33[[#This Row],[Produto]],produtos,3,0),"")</f>
        <v/>
      </c>
      <c r="D251" s="100" t="str">
        <f>IFERROR(Tabela33[[#This Row],[preço unitário]]*Tabela33[[#This Row],[Qtd]],"")</f>
        <v/>
      </c>
      <c r="F251" s="97"/>
      <c r="G251" s="97"/>
      <c r="H251" s="99" t="str">
        <f>IFERROR(VLOOKUP(Tabela34[[#This Row],[Produto]],produtos,5,0),"")</f>
        <v/>
      </c>
      <c r="I251" s="100" t="str">
        <f>IFERROR(Tabela34[[#This Row],[preço unitário]]*Tabela34[[#This Row],[Qtd]],"")</f>
        <v/>
      </c>
      <c r="M251" s="92"/>
    </row>
    <row r="252" spans="1:13" x14ac:dyDescent="0.3">
      <c r="A252" s="97"/>
      <c r="B252" s="98"/>
      <c r="C252" s="99" t="str">
        <f>IFERROR(VLOOKUP(Tabela33[[#This Row],[Produto]],produtos,3,0),"")</f>
        <v/>
      </c>
      <c r="D252" s="100" t="str">
        <f>IFERROR(Tabela33[[#This Row],[preço unitário]]*Tabela33[[#This Row],[Qtd]],"")</f>
        <v/>
      </c>
      <c r="F252" s="97"/>
      <c r="G252" s="97"/>
      <c r="H252" s="99" t="str">
        <f>IFERROR(VLOOKUP(Tabela34[[#This Row],[Produto]],produtos,5,0),"")</f>
        <v/>
      </c>
      <c r="I252" s="100" t="str">
        <f>IFERROR(Tabela34[[#This Row],[preço unitário]]*Tabela34[[#This Row],[Qtd]],"")</f>
        <v/>
      </c>
      <c r="M252" s="92"/>
    </row>
    <row r="253" spans="1:13" x14ac:dyDescent="0.3">
      <c r="A253" s="97"/>
      <c r="B253" s="98"/>
      <c r="C253" s="99" t="str">
        <f>IFERROR(VLOOKUP(Tabela33[[#This Row],[Produto]],produtos,3,0),"")</f>
        <v/>
      </c>
      <c r="D253" s="100" t="str">
        <f>IFERROR(Tabela33[[#This Row],[preço unitário]]*Tabela33[[#This Row],[Qtd]],"")</f>
        <v/>
      </c>
      <c r="F253" s="97"/>
      <c r="G253" s="97"/>
      <c r="H253" s="99" t="str">
        <f>IFERROR(VLOOKUP(Tabela34[[#This Row],[Produto]],produtos,5,0),"")</f>
        <v/>
      </c>
      <c r="I253" s="100" t="str">
        <f>IFERROR(Tabela34[[#This Row],[preço unitário]]*Tabela34[[#This Row],[Qtd]],"")</f>
        <v/>
      </c>
      <c r="M253" s="92"/>
    </row>
    <row r="254" spans="1:13" x14ac:dyDescent="0.3">
      <c r="A254" s="97"/>
      <c r="B254" s="98"/>
      <c r="C254" s="99" t="str">
        <f>IFERROR(VLOOKUP(Tabela33[[#This Row],[Produto]],produtos,3,0),"")</f>
        <v/>
      </c>
      <c r="D254" s="100" t="str">
        <f>IFERROR(Tabela33[[#This Row],[preço unitário]]*Tabela33[[#This Row],[Qtd]],"")</f>
        <v/>
      </c>
      <c r="F254" s="97"/>
      <c r="G254" s="97"/>
      <c r="H254" s="99" t="str">
        <f>IFERROR(VLOOKUP(Tabela34[[#This Row],[Produto]],produtos,5,0),"")</f>
        <v/>
      </c>
      <c r="I254" s="100" t="str">
        <f>IFERROR(Tabela34[[#This Row],[preço unitário]]*Tabela34[[#This Row],[Qtd]],"")</f>
        <v/>
      </c>
      <c r="M254" s="92"/>
    </row>
    <row r="255" spans="1:13" x14ac:dyDescent="0.3">
      <c r="A255" s="97"/>
      <c r="B255" s="98"/>
      <c r="C255" s="99" t="str">
        <f>IFERROR(VLOOKUP(Tabela33[[#This Row],[Produto]],produtos,3,0),"")</f>
        <v/>
      </c>
      <c r="D255" s="100" t="str">
        <f>IFERROR(Tabela33[[#This Row],[preço unitário]]*Tabela33[[#This Row],[Qtd]],"")</f>
        <v/>
      </c>
      <c r="F255" s="97"/>
      <c r="G255" s="97"/>
      <c r="H255" s="99" t="str">
        <f>IFERROR(VLOOKUP(Tabela34[[#This Row],[Produto]],produtos,5,0),"")</f>
        <v/>
      </c>
      <c r="I255" s="100" t="str">
        <f>IFERROR(Tabela34[[#This Row],[preço unitário]]*Tabela34[[#This Row],[Qtd]],"")</f>
        <v/>
      </c>
      <c r="M255" s="92"/>
    </row>
    <row r="256" spans="1:13" x14ac:dyDescent="0.3">
      <c r="A256" s="97"/>
      <c r="B256" s="98"/>
      <c r="C256" s="99" t="str">
        <f>IFERROR(VLOOKUP(Tabela33[[#This Row],[Produto]],produtos,3,0),"")</f>
        <v/>
      </c>
      <c r="D256" s="100" t="str">
        <f>IFERROR(Tabela33[[#This Row],[preço unitário]]*Tabela33[[#This Row],[Qtd]],"")</f>
        <v/>
      </c>
      <c r="F256" s="97"/>
      <c r="G256" s="97"/>
      <c r="H256" s="99" t="str">
        <f>IFERROR(VLOOKUP(Tabela34[[#This Row],[Produto]],produtos,5,0),"")</f>
        <v/>
      </c>
      <c r="I256" s="100" t="str">
        <f>IFERROR(Tabela34[[#This Row],[preço unitário]]*Tabela34[[#This Row],[Qtd]],"")</f>
        <v/>
      </c>
      <c r="M256" s="92"/>
    </row>
    <row r="257" spans="1:13" x14ac:dyDescent="0.3">
      <c r="A257" s="97"/>
      <c r="B257" s="98"/>
      <c r="C257" s="99" t="str">
        <f>IFERROR(VLOOKUP(Tabela33[[#This Row],[Produto]],produtos,3,0),"")</f>
        <v/>
      </c>
      <c r="D257" s="100" t="str">
        <f>IFERROR(Tabela33[[#This Row],[preço unitário]]*Tabela33[[#This Row],[Qtd]],"")</f>
        <v/>
      </c>
      <c r="F257" s="97"/>
      <c r="G257" s="97"/>
      <c r="H257" s="99" t="str">
        <f>IFERROR(VLOOKUP(Tabela34[[#This Row],[Produto]],produtos,5,0),"")</f>
        <v/>
      </c>
      <c r="I257" s="100" t="str">
        <f>IFERROR(Tabela34[[#This Row],[preço unitário]]*Tabela34[[#This Row],[Qtd]],"")</f>
        <v/>
      </c>
      <c r="M257" s="92"/>
    </row>
    <row r="258" spans="1:13" x14ac:dyDescent="0.3">
      <c r="A258" s="97"/>
      <c r="B258" s="98"/>
      <c r="C258" s="99" t="str">
        <f>IFERROR(VLOOKUP(Tabela33[[#This Row],[Produto]],produtos,3,0),"")</f>
        <v/>
      </c>
      <c r="D258" s="100" t="str">
        <f>IFERROR(Tabela33[[#This Row],[preço unitário]]*Tabela33[[#This Row],[Qtd]],"")</f>
        <v/>
      </c>
      <c r="F258" s="97"/>
      <c r="G258" s="97"/>
      <c r="H258" s="99" t="str">
        <f>IFERROR(VLOOKUP(Tabela34[[#This Row],[Produto]],produtos,5,0),"")</f>
        <v/>
      </c>
      <c r="I258" s="100" t="str">
        <f>IFERROR(Tabela34[[#This Row],[preço unitário]]*Tabela34[[#This Row],[Qtd]],"")</f>
        <v/>
      </c>
      <c r="M258" s="92"/>
    </row>
    <row r="259" spans="1:13" x14ac:dyDescent="0.3">
      <c r="A259" s="97"/>
      <c r="B259" s="98"/>
      <c r="C259" s="99" t="str">
        <f>IFERROR(VLOOKUP(Tabela33[[#This Row],[Produto]],produtos,3,0),"")</f>
        <v/>
      </c>
      <c r="D259" s="100" t="str">
        <f>IFERROR(Tabela33[[#This Row],[preço unitário]]*Tabela33[[#This Row],[Qtd]],"")</f>
        <v/>
      </c>
      <c r="F259" s="97"/>
      <c r="G259" s="97"/>
      <c r="H259" s="99" t="str">
        <f>IFERROR(VLOOKUP(Tabela34[[#This Row],[Produto]],produtos,5,0),"")</f>
        <v/>
      </c>
      <c r="I259" s="100" t="str">
        <f>IFERROR(Tabela34[[#This Row],[preço unitário]]*Tabela34[[#This Row],[Qtd]],"")</f>
        <v/>
      </c>
      <c r="M259" s="92"/>
    </row>
    <row r="260" spans="1:13" x14ac:dyDescent="0.3">
      <c r="A260" s="97"/>
      <c r="B260" s="98"/>
      <c r="C260" s="99" t="str">
        <f>IFERROR(VLOOKUP(Tabela33[[#This Row],[Produto]],produtos,3,0),"")</f>
        <v/>
      </c>
      <c r="D260" s="100" t="str">
        <f>IFERROR(Tabela33[[#This Row],[preço unitário]]*Tabela33[[#This Row],[Qtd]],"")</f>
        <v/>
      </c>
      <c r="F260" s="97"/>
      <c r="G260" s="97"/>
      <c r="H260" s="99" t="str">
        <f>IFERROR(VLOOKUP(Tabela34[[#This Row],[Produto]],produtos,5,0),"")</f>
        <v/>
      </c>
      <c r="I260" s="100" t="str">
        <f>IFERROR(Tabela34[[#This Row],[preço unitário]]*Tabela34[[#This Row],[Qtd]],"")</f>
        <v/>
      </c>
      <c r="M260" s="92"/>
    </row>
    <row r="261" spans="1:13" x14ac:dyDescent="0.3">
      <c r="A261" s="97"/>
      <c r="B261" s="98"/>
      <c r="C261" s="99" t="str">
        <f>IFERROR(VLOOKUP(Tabela33[[#This Row],[Produto]],produtos,3,0),"")</f>
        <v/>
      </c>
      <c r="D261" s="100" t="str">
        <f>IFERROR(Tabela33[[#This Row],[preço unitário]]*Tabela33[[#This Row],[Qtd]],"")</f>
        <v/>
      </c>
      <c r="F261" s="97"/>
      <c r="G261" s="97"/>
      <c r="H261" s="99" t="str">
        <f>IFERROR(VLOOKUP(Tabela34[[#This Row],[Produto]],produtos,5,0),"")</f>
        <v/>
      </c>
      <c r="I261" s="100" t="str">
        <f>IFERROR(Tabela34[[#This Row],[preço unitário]]*Tabela34[[#This Row],[Qtd]],"")</f>
        <v/>
      </c>
      <c r="M261" s="92"/>
    </row>
    <row r="262" spans="1:13" x14ac:dyDescent="0.3">
      <c r="A262" s="97"/>
      <c r="B262" s="98"/>
      <c r="C262" s="99" t="str">
        <f>IFERROR(VLOOKUP(Tabela33[[#This Row],[Produto]],produtos,3,0),"")</f>
        <v/>
      </c>
      <c r="D262" s="100" t="str">
        <f>IFERROR(Tabela33[[#This Row],[preço unitário]]*Tabela33[[#This Row],[Qtd]],"")</f>
        <v/>
      </c>
      <c r="F262" s="97"/>
      <c r="G262" s="97"/>
      <c r="H262" s="99" t="str">
        <f>IFERROR(VLOOKUP(Tabela34[[#This Row],[Produto]],produtos,5,0),"")</f>
        <v/>
      </c>
      <c r="I262" s="100" t="str">
        <f>IFERROR(Tabela34[[#This Row],[preço unitário]]*Tabela34[[#This Row],[Qtd]],"")</f>
        <v/>
      </c>
      <c r="M262" s="92"/>
    </row>
    <row r="263" spans="1:13" x14ac:dyDescent="0.3">
      <c r="A263" s="97"/>
      <c r="B263" s="98"/>
      <c r="C263" s="99" t="str">
        <f>IFERROR(VLOOKUP(Tabela33[[#This Row],[Produto]],produtos,3,0),"")</f>
        <v/>
      </c>
      <c r="D263" s="100" t="str">
        <f>IFERROR(Tabela33[[#This Row],[preço unitário]]*Tabela33[[#This Row],[Qtd]],"")</f>
        <v/>
      </c>
      <c r="F263" s="97"/>
      <c r="G263" s="97"/>
      <c r="H263" s="99" t="str">
        <f>IFERROR(VLOOKUP(Tabela34[[#This Row],[Produto]],produtos,5,0),"")</f>
        <v/>
      </c>
      <c r="I263" s="100" t="str">
        <f>IFERROR(Tabela34[[#This Row],[preço unitário]]*Tabela34[[#This Row],[Qtd]],"")</f>
        <v/>
      </c>
      <c r="M263" s="92"/>
    </row>
    <row r="264" spans="1:13" x14ac:dyDescent="0.3">
      <c r="A264" s="97"/>
      <c r="B264" s="98"/>
      <c r="C264" s="99" t="str">
        <f>IFERROR(VLOOKUP(Tabela33[[#This Row],[Produto]],produtos,3,0),"")</f>
        <v/>
      </c>
      <c r="D264" s="100" t="str">
        <f>IFERROR(Tabela33[[#This Row],[preço unitário]]*Tabela33[[#This Row],[Qtd]],"")</f>
        <v/>
      </c>
      <c r="F264" s="97"/>
      <c r="G264" s="97"/>
      <c r="H264" s="99" t="str">
        <f>IFERROR(VLOOKUP(Tabela34[[#This Row],[Produto]],produtos,5,0),"")</f>
        <v/>
      </c>
      <c r="I264" s="100" t="str">
        <f>IFERROR(Tabela34[[#This Row],[preço unitário]]*Tabela34[[#This Row],[Qtd]],"")</f>
        <v/>
      </c>
      <c r="M264" s="92"/>
    </row>
    <row r="265" spans="1:13" x14ac:dyDescent="0.3">
      <c r="A265" s="97"/>
      <c r="B265" s="98"/>
      <c r="C265" s="99" t="str">
        <f>IFERROR(VLOOKUP(Tabela33[[#This Row],[Produto]],produtos,3,0),"")</f>
        <v/>
      </c>
      <c r="D265" s="100" t="str">
        <f>IFERROR(Tabela33[[#This Row],[preço unitário]]*Tabela33[[#This Row],[Qtd]],"")</f>
        <v/>
      </c>
      <c r="F265" s="97"/>
      <c r="G265" s="97"/>
      <c r="H265" s="99" t="str">
        <f>IFERROR(VLOOKUP(Tabela34[[#This Row],[Produto]],produtos,5,0),"")</f>
        <v/>
      </c>
      <c r="I265" s="100" t="str">
        <f>IFERROR(Tabela34[[#This Row],[preço unitário]]*Tabela34[[#This Row],[Qtd]],"")</f>
        <v/>
      </c>
      <c r="M265" s="92"/>
    </row>
    <row r="266" spans="1:13" x14ac:dyDescent="0.3">
      <c r="A266" s="97"/>
      <c r="B266" s="98"/>
      <c r="C266" s="99" t="str">
        <f>IFERROR(VLOOKUP(Tabela33[[#This Row],[Produto]],produtos,3,0),"")</f>
        <v/>
      </c>
      <c r="D266" s="100" t="str">
        <f>IFERROR(Tabela33[[#This Row],[preço unitário]]*Tabela33[[#This Row],[Qtd]],"")</f>
        <v/>
      </c>
      <c r="F266" s="97"/>
      <c r="G266" s="97"/>
      <c r="H266" s="99" t="str">
        <f>IFERROR(VLOOKUP(Tabela34[[#This Row],[Produto]],produtos,5,0),"")</f>
        <v/>
      </c>
      <c r="I266" s="100" t="str">
        <f>IFERROR(Tabela34[[#This Row],[preço unitário]]*Tabela34[[#This Row],[Qtd]],"")</f>
        <v/>
      </c>
      <c r="M266" s="92"/>
    </row>
    <row r="267" spans="1:13" x14ac:dyDescent="0.3">
      <c r="A267" s="97"/>
      <c r="B267" s="98"/>
      <c r="C267" s="99" t="str">
        <f>IFERROR(VLOOKUP(Tabela33[[#This Row],[Produto]],produtos,3,0),"")</f>
        <v/>
      </c>
      <c r="D267" s="100" t="str">
        <f>IFERROR(Tabela33[[#This Row],[preço unitário]]*Tabela33[[#This Row],[Qtd]],"")</f>
        <v/>
      </c>
      <c r="F267" s="97"/>
      <c r="G267" s="97"/>
      <c r="H267" s="99" t="str">
        <f>IFERROR(VLOOKUP(Tabela34[[#This Row],[Produto]],produtos,5,0),"")</f>
        <v/>
      </c>
      <c r="I267" s="100" t="str">
        <f>IFERROR(Tabela34[[#This Row],[preço unitário]]*Tabela34[[#This Row],[Qtd]],"")</f>
        <v/>
      </c>
      <c r="M267" s="92"/>
    </row>
    <row r="268" spans="1:13" x14ac:dyDescent="0.3">
      <c r="A268" s="97"/>
      <c r="B268" s="98"/>
      <c r="C268" s="99" t="str">
        <f>IFERROR(VLOOKUP(Tabela33[[#This Row],[Produto]],produtos,3,0),"")</f>
        <v/>
      </c>
      <c r="D268" s="100" t="str">
        <f>IFERROR(Tabela33[[#This Row],[preço unitário]]*Tabela33[[#This Row],[Qtd]],"")</f>
        <v/>
      </c>
      <c r="F268" s="97"/>
      <c r="G268" s="97"/>
      <c r="H268" s="99" t="str">
        <f>IFERROR(VLOOKUP(Tabela34[[#This Row],[Produto]],produtos,5,0),"")</f>
        <v/>
      </c>
      <c r="I268" s="100" t="str">
        <f>IFERROR(Tabela34[[#This Row],[preço unitário]]*Tabela34[[#This Row],[Qtd]],"")</f>
        <v/>
      </c>
      <c r="M268" s="92"/>
    </row>
    <row r="269" spans="1:13" x14ac:dyDescent="0.3">
      <c r="A269" s="97"/>
      <c r="B269" s="98"/>
      <c r="C269" s="99" t="str">
        <f>IFERROR(VLOOKUP(Tabela33[[#This Row],[Produto]],produtos,3,0),"")</f>
        <v/>
      </c>
      <c r="D269" s="100" t="str">
        <f>IFERROR(Tabela33[[#This Row],[preço unitário]]*Tabela33[[#This Row],[Qtd]],"")</f>
        <v/>
      </c>
      <c r="F269" s="97"/>
      <c r="G269" s="97"/>
      <c r="H269" s="99" t="str">
        <f>IFERROR(VLOOKUP(Tabela34[[#This Row],[Produto]],produtos,5,0),"")</f>
        <v/>
      </c>
      <c r="I269" s="100" t="str">
        <f>IFERROR(Tabela34[[#This Row],[preço unitário]]*Tabela34[[#This Row],[Qtd]],"")</f>
        <v/>
      </c>
      <c r="M269" s="92"/>
    </row>
    <row r="270" spans="1:13" x14ac:dyDescent="0.3">
      <c r="A270" s="97"/>
      <c r="B270" s="98"/>
      <c r="C270" s="99" t="str">
        <f>IFERROR(VLOOKUP(Tabela33[[#This Row],[Produto]],produtos,3,0),"")</f>
        <v/>
      </c>
      <c r="D270" s="100" t="str">
        <f>IFERROR(Tabela33[[#This Row],[preço unitário]]*Tabela33[[#This Row],[Qtd]],"")</f>
        <v/>
      </c>
      <c r="F270" s="97"/>
      <c r="G270" s="97"/>
      <c r="H270" s="99" t="str">
        <f>IFERROR(VLOOKUP(Tabela34[[#This Row],[Produto]],produtos,5,0),"")</f>
        <v/>
      </c>
      <c r="I270" s="100" t="str">
        <f>IFERROR(Tabela34[[#This Row],[preço unitário]]*Tabela34[[#This Row],[Qtd]],"")</f>
        <v/>
      </c>
      <c r="M270" s="92"/>
    </row>
    <row r="271" spans="1:13" x14ac:dyDescent="0.3">
      <c r="A271" s="97"/>
      <c r="B271" s="98"/>
      <c r="C271" s="99" t="str">
        <f>IFERROR(VLOOKUP(Tabela33[[#This Row],[Produto]],produtos,3,0),"")</f>
        <v/>
      </c>
      <c r="D271" s="100" t="str">
        <f>IFERROR(Tabela33[[#This Row],[preço unitário]]*Tabela33[[#This Row],[Qtd]],"")</f>
        <v/>
      </c>
      <c r="F271" s="97"/>
      <c r="G271" s="97"/>
      <c r="H271" s="99" t="str">
        <f>IFERROR(VLOOKUP(Tabela34[[#This Row],[Produto]],produtos,5,0),"")</f>
        <v/>
      </c>
      <c r="I271" s="100" t="str">
        <f>IFERROR(Tabela34[[#This Row],[preço unitário]]*Tabela34[[#This Row],[Qtd]],"")</f>
        <v/>
      </c>
      <c r="M271" s="92"/>
    </row>
    <row r="272" spans="1:13" x14ac:dyDescent="0.3">
      <c r="A272" s="97"/>
      <c r="B272" s="98"/>
      <c r="C272" s="99" t="str">
        <f>IFERROR(VLOOKUP(Tabela33[[#This Row],[Produto]],produtos,3,0),"")</f>
        <v/>
      </c>
      <c r="D272" s="100" t="str">
        <f>IFERROR(Tabela33[[#This Row],[preço unitário]]*Tabela33[[#This Row],[Qtd]],"")</f>
        <v/>
      </c>
      <c r="F272" s="97"/>
      <c r="G272" s="97"/>
      <c r="H272" s="99" t="str">
        <f>IFERROR(VLOOKUP(Tabela34[[#This Row],[Produto]],produtos,5,0),"")</f>
        <v/>
      </c>
      <c r="I272" s="100" t="str">
        <f>IFERROR(Tabela34[[#This Row],[preço unitário]]*Tabela34[[#This Row],[Qtd]],"")</f>
        <v/>
      </c>
      <c r="M272" s="92"/>
    </row>
    <row r="273" spans="1:13" x14ac:dyDescent="0.3">
      <c r="A273" s="97"/>
      <c r="B273" s="98"/>
      <c r="C273" s="99" t="str">
        <f>IFERROR(VLOOKUP(Tabela33[[#This Row],[Produto]],produtos,3,0),"")</f>
        <v/>
      </c>
      <c r="D273" s="100" t="str">
        <f>IFERROR(Tabela33[[#This Row],[preço unitário]]*Tabela33[[#This Row],[Qtd]],"")</f>
        <v/>
      </c>
      <c r="F273" s="97"/>
      <c r="G273" s="97"/>
      <c r="H273" s="99" t="str">
        <f>IFERROR(VLOOKUP(Tabela34[[#This Row],[Produto]],produtos,5,0),"")</f>
        <v/>
      </c>
      <c r="I273" s="100" t="str">
        <f>IFERROR(Tabela34[[#This Row],[preço unitário]]*Tabela34[[#This Row],[Qtd]],"")</f>
        <v/>
      </c>
      <c r="M273" s="92"/>
    </row>
    <row r="274" spans="1:13" x14ac:dyDescent="0.3">
      <c r="A274" s="97"/>
      <c r="B274" s="98"/>
      <c r="C274" s="99" t="str">
        <f>IFERROR(VLOOKUP(Tabela33[[#This Row],[Produto]],produtos,3,0),"")</f>
        <v/>
      </c>
      <c r="D274" s="100" t="str">
        <f>IFERROR(Tabela33[[#This Row],[preço unitário]]*Tabela33[[#This Row],[Qtd]],"")</f>
        <v/>
      </c>
      <c r="F274" s="97"/>
      <c r="G274" s="97"/>
      <c r="H274" s="99" t="str">
        <f>IFERROR(VLOOKUP(Tabela34[[#This Row],[Produto]],produtos,5,0),"")</f>
        <v/>
      </c>
      <c r="I274" s="100" t="str">
        <f>IFERROR(Tabela34[[#This Row],[preço unitário]]*Tabela34[[#This Row],[Qtd]],"")</f>
        <v/>
      </c>
      <c r="M274" s="92"/>
    </row>
    <row r="275" spans="1:13" x14ac:dyDescent="0.3">
      <c r="A275" s="97"/>
      <c r="B275" s="98"/>
      <c r="C275" s="99" t="str">
        <f>IFERROR(VLOOKUP(Tabela33[[#This Row],[Produto]],produtos,3,0),"")</f>
        <v/>
      </c>
      <c r="D275" s="100" t="str">
        <f>IFERROR(Tabela33[[#This Row],[preço unitário]]*Tabela33[[#This Row],[Qtd]],"")</f>
        <v/>
      </c>
      <c r="F275" s="97"/>
      <c r="G275" s="97"/>
      <c r="H275" s="99" t="str">
        <f>IFERROR(VLOOKUP(Tabela34[[#This Row],[Produto]],produtos,5,0),"")</f>
        <v/>
      </c>
      <c r="I275" s="100" t="str">
        <f>IFERROR(Tabela34[[#This Row],[preço unitário]]*Tabela34[[#This Row],[Qtd]],"")</f>
        <v/>
      </c>
      <c r="M275" s="92"/>
    </row>
    <row r="276" spans="1:13" x14ac:dyDescent="0.3">
      <c r="A276" s="97"/>
      <c r="B276" s="98"/>
      <c r="C276" s="99" t="str">
        <f>IFERROR(VLOOKUP(Tabela33[[#This Row],[Produto]],produtos,3,0),"")</f>
        <v/>
      </c>
      <c r="D276" s="100" t="str">
        <f>IFERROR(Tabela33[[#This Row],[preço unitário]]*Tabela33[[#This Row],[Qtd]],"")</f>
        <v/>
      </c>
      <c r="F276" s="97"/>
      <c r="G276" s="97"/>
      <c r="H276" s="99" t="str">
        <f>IFERROR(VLOOKUP(Tabela34[[#This Row],[Produto]],produtos,5,0),"")</f>
        <v/>
      </c>
      <c r="I276" s="100" t="str">
        <f>IFERROR(Tabela34[[#This Row],[preço unitário]]*Tabela34[[#This Row],[Qtd]],"")</f>
        <v/>
      </c>
      <c r="M276" s="92"/>
    </row>
    <row r="277" spans="1:13" x14ac:dyDescent="0.3">
      <c r="A277" s="97"/>
      <c r="B277" s="98"/>
      <c r="C277" s="99" t="str">
        <f>IFERROR(VLOOKUP(Tabela33[[#This Row],[Produto]],produtos,3,0),"")</f>
        <v/>
      </c>
      <c r="D277" s="100" t="str">
        <f>IFERROR(Tabela33[[#This Row],[preço unitário]]*Tabela33[[#This Row],[Qtd]],"")</f>
        <v/>
      </c>
      <c r="F277" s="97"/>
      <c r="G277" s="97"/>
      <c r="H277" s="99" t="str">
        <f>IFERROR(VLOOKUP(Tabela34[[#This Row],[Produto]],produtos,5,0),"")</f>
        <v/>
      </c>
      <c r="I277" s="100" t="str">
        <f>IFERROR(Tabela34[[#This Row],[preço unitário]]*Tabela34[[#This Row],[Qtd]],"")</f>
        <v/>
      </c>
      <c r="M277" s="92"/>
    </row>
    <row r="278" spans="1:13" x14ac:dyDescent="0.3">
      <c r="A278" s="97"/>
      <c r="B278" s="98"/>
      <c r="C278" s="99" t="str">
        <f>IFERROR(VLOOKUP(Tabela33[[#This Row],[Produto]],produtos,3,0),"")</f>
        <v/>
      </c>
      <c r="D278" s="100" t="str">
        <f>IFERROR(Tabela33[[#This Row],[preço unitário]]*Tabela33[[#This Row],[Qtd]],"")</f>
        <v/>
      </c>
      <c r="F278" s="97"/>
      <c r="G278" s="97"/>
      <c r="H278" s="99" t="str">
        <f>IFERROR(VLOOKUP(Tabela34[[#This Row],[Produto]],produtos,5,0),"")</f>
        <v/>
      </c>
      <c r="I278" s="100" t="str">
        <f>IFERROR(Tabela34[[#This Row],[preço unitário]]*Tabela34[[#This Row],[Qtd]],"")</f>
        <v/>
      </c>
      <c r="M278" s="92"/>
    </row>
    <row r="279" spans="1:13" x14ac:dyDescent="0.3">
      <c r="A279" s="97"/>
      <c r="B279" s="98"/>
      <c r="C279" s="99" t="str">
        <f>IFERROR(VLOOKUP(Tabela33[[#This Row],[Produto]],produtos,3,0),"")</f>
        <v/>
      </c>
      <c r="D279" s="100" t="str">
        <f>IFERROR(Tabela33[[#This Row],[preço unitário]]*Tabela33[[#This Row],[Qtd]],"")</f>
        <v/>
      </c>
      <c r="F279" s="97"/>
      <c r="G279" s="97"/>
      <c r="H279" s="99" t="str">
        <f>IFERROR(VLOOKUP(Tabela34[[#This Row],[Produto]],produtos,5,0),"")</f>
        <v/>
      </c>
      <c r="I279" s="100" t="str">
        <f>IFERROR(Tabela34[[#This Row],[preço unitário]]*Tabela34[[#This Row],[Qtd]],"")</f>
        <v/>
      </c>
      <c r="M279" s="92"/>
    </row>
    <row r="280" spans="1:13" x14ac:dyDescent="0.3">
      <c r="A280" s="97"/>
      <c r="B280" s="98"/>
      <c r="C280" s="99" t="str">
        <f>IFERROR(VLOOKUP(Tabela33[[#This Row],[Produto]],produtos,3,0),"")</f>
        <v/>
      </c>
      <c r="D280" s="100" t="str">
        <f>IFERROR(Tabela33[[#This Row],[preço unitário]]*Tabela33[[#This Row],[Qtd]],"")</f>
        <v/>
      </c>
      <c r="F280" s="97"/>
      <c r="G280" s="97"/>
      <c r="H280" s="99" t="str">
        <f>IFERROR(VLOOKUP(Tabela34[[#This Row],[Produto]],produtos,5,0),"")</f>
        <v/>
      </c>
      <c r="I280" s="100" t="str">
        <f>IFERROR(Tabela34[[#This Row],[preço unitário]]*Tabela34[[#This Row],[Qtd]],"")</f>
        <v/>
      </c>
      <c r="M280" s="92"/>
    </row>
    <row r="281" spans="1:13" x14ac:dyDescent="0.3">
      <c r="A281" s="97"/>
      <c r="B281" s="98"/>
      <c r="C281" s="99" t="str">
        <f>IFERROR(VLOOKUP(Tabela33[[#This Row],[Produto]],produtos,3,0),"")</f>
        <v/>
      </c>
      <c r="D281" s="100" t="str">
        <f>IFERROR(Tabela33[[#This Row],[preço unitário]]*Tabela33[[#This Row],[Qtd]],"")</f>
        <v/>
      </c>
      <c r="F281" s="97"/>
      <c r="G281" s="97"/>
      <c r="H281" s="99" t="str">
        <f>IFERROR(VLOOKUP(Tabela34[[#This Row],[Produto]],produtos,5,0),"")</f>
        <v/>
      </c>
      <c r="I281" s="100" t="str">
        <f>IFERROR(Tabela34[[#This Row],[preço unitário]]*Tabela34[[#This Row],[Qtd]],"")</f>
        <v/>
      </c>
      <c r="M281" s="92"/>
    </row>
    <row r="282" spans="1:13" x14ac:dyDescent="0.3">
      <c r="A282" s="97"/>
      <c r="B282" s="98"/>
      <c r="C282" s="99" t="str">
        <f>IFERROR(VLOOKUP(Tabela33[[#This Row],[Produto]],produtos,3,0),"")</f>
        <v/>
      </c>
      <c r="D282" s="100" t="str">
        <f>IFERROR(Tabela33[[#This Row],[preço unitário]]*Tabela33[[#This Row],[Qtd]],"")</f>
        <v/>
      </c>
      <c r="F282" s="97"/>
      <c r="G282" s="97"/>
      <c r="H282" s="99" t="str">
        <f>IFERROR(VLOOKUP(Tabela34[[#This Row],[Produto]],produtos,5,0),"")</f>
        <v/>
      </c>
      <c r="I282" s="100" t="str">
        <f>IFERROR(Tabela34[[#This Row],[preço unitário]]*Tabela34[[#This Row],[Qtd]],"")</f>
        <v/>
      </c>
      <c r="M282" s="92"/>
    </row>
    <row r="283" spans="1:13" x14ac:dyDescent="0.3">
      <c r="A283" s="97"/>
      <c r="B283" s="98"/>
      <c r="C283" s="99" t="str">
        <f>IFERROR(VLOOKUP(Tabela33[[#This Row],[Produto]],produtos,3,0),"")</f>
        <v/>
      </c>
      <c r="D283" s="100" t="str">
        <f>IFERROR(Tabela33[[#This Row],[preço unitário]]*Tabela33[[#This Row],[Qtd]],"")</f>
        <v/>
      </c>
      <c r="F283" s="97"/>
      <c r="G283" s="97"/>
      <c r="H283" s="99" t="str">
        <f>IFERROR(VLOOKUP(Tabela34[[#This Row],[Produto]],produtos,5,0),"")</f>
        <v/>
      </c>
      <c r="I283" s="100" t="str">
        <f>IFERROR(Tabela34[[#This Row],[preço unitário]]*Tabela34[[#This Row],[Qtd]],"")</f>
        <v/>
      </c>
      <c r="M283" s="92"/>
    </row>
    <row r="284" spans="1:13" x14ac:dyDescent="0.3">
      <c r="A284" s="97"/>
      <c r="B284" s="98"/>
      <c r="C284" s="99" t="str">
        <f>IFERROR(VLOOKUP(Tabela33[[#This Row],[Produto]],produtos,3,0),"")</f>
        <v/>
      </c>
      <c r="D284" s="100" t="str">
        <f>IFERROR(Tabela33[[#This Row],[preço unitário]]*Tabela33[[#This Row],[Qtd]],"")</f>
        <v/>
      </c>
      <c r="F284" s="97"/>
      <c r="G284" s="97"/>
      <c r="H284" s="99" t="str">
        <f>IFERROR(VLOOKUP(Tabela34[[#This Row],[Produto]],produtos,5,0),"")</f>
        <v/>
      </c>
      <c r="I284" s="100" t="str">
        <f>IFERROR(Tabela34[[#This Row],[preço unitário]]*Tabela34[[#This Row],[Qtd]],"")</f>
        <v/>
      </c>
      <c r="M284" s="92"/>
    </row>
    <row r="285" spans="1:13" x14ac:dyDescent="0.3">
      <c r="A285" s="97"/>
      <c r="B285" s="98"/>
      <c r="C285" s="99" t="str">
        <f>IFERROR(VLOOKUP(Tabela33[[#This Row],[Produto]],produtos,3,0),"")</f>
        <v/>
      </c>
      <c r="D285" s="100" t="str">
        <f>IFERROR(Tabela33[[#This Row],[preço unitário]]*Tabela33[[#This Row],[Qtd]],"")</f>
        <v/>
      </c>
      <c r="F285" s="97"/>
      <c r="G285" s="97"/>
      <c r="H285" s="99" t="str">
        <f>IFERROR(VLOOKUP(Tabela34[[#This Row],[Produto]],produtos,5,0),"")</f>
        <v/>
      </c>
      <c r="I285" s="100" t="str">
        <f>IFERROR(Tabela34[[#This Row],[preço unitário]]*Tabela34[[#This Row],[Qtd]],"")</f>
        <v/>
      </c>
      <c r="M285" s="92"/>
    </row>
    <row r="286" spans="1:13" x14ac:dyDescent="0.3">
      <c r="A286" s="97"/>
      <c r="B286" s="98"/>
      <c r="C286" s="99" t="str">
        <f>IFERROR(VLOOKUP(Tabela33[[#This Row],[Produto]],produtos,3,0),"")</f>
        <v/>
      </c>
      <c r="D286" s="100" t="str">
        <f>IFERROR(Tabela33[[#This Row],[preço unitário]]*Tabela33[[#This Row],[Qtd]],"")</f>
        <v/>
      </c>
      <c r="F286" s="97"/>
      <c r="G286" s="97"/>
      <c r="H286" s="99" t="str">
        <f>IFERROR(VLOOKUP(Tabela34[[#This Row],[Produto]],produtos,5,0),"")</f>
        <v/>
      </c>
      <c r="I286" s="100" t="str">
        <f>IFERROR(Tabela34[[#This Row],[preço unitário]]*Tabela34[[#This Row],[Qtd]],"")</f>
        <v/>
      </c>
      <c r="M286" s="92"/>
    </row>
    <row r="287" spans="1:13" x14ac:dyDescent="0.3">
      <c r="A287" s="97"/>
      <c r="B287" s="98"/>
      <c r="C287" s="99" t="str">
        <f>IFERROR(VLOOKUP(Tabela33[[#This Row],[Produto]],produtos,3,0),"")</f>
        <v/>
      </c>
      <c r="D287" s="100" t="str">
        <f>IFERROR(Tabela33[[#This Row],[preço unitário]]*Tabela33[[#This Row],[Qtd]],"")</f>
        <v/>
      </c>
      <c r="F287" s="97"/>
      <c r="G287" s="97"/>
      <c r="H287" s="99" t="str">
        <f>IFERROR(VLOOKUP(Tabela34[[#This Row],[Produto]],produtos,5,0),"")</f>
        <v/>
      </c>
      <c r="I287" s="100" t="str">
        <f>IFERROR(Tabela34[[#This Row],[preço unitário]]*Tabela34[[#This Row],[Qtd]],"")</f>
        <v/>
      </c>
      <c r="M287" s="92"/>
    </row>
    <row r="288" spans="1:13" x14ac:dyDescent="0.3">
      <c r="A288" s="97"/>
      <c r="B288" s="98"/>
      <c r="C288" s="99" t="str">
        <f>IFERROR(VLOOKUP(Tabela33[[#This Row],[Produto]],produtos,3,0),"")</f>
        <v/>
      </c>
      <c r="D288" s="100" t="str">
        <f>IFERROR(Tabela33[[#This Row],[preço unitário]]*Tabela33[[#This Row],[Qtd]],"")</f>
        <v/>
      </c>
      <c r="F288" s="97"/>
      <c r="G288" s="97"/>
      <c r="H288" s="99" t="str">
        <f>IFERROR(VLOOKUP(Tabela34[[#This Row],[Produto]],produtos,5,0),"")</f>
        <v/>
      </c>
      <c r="I288" s="100" t="str">
        <f>IFERROR(Tabela34[[#This Row],[preço unitário]]*Tabela34[[#This Row],[Qtd]],"")</f>
        <v/>
      </c>
      <c r="M288" s="92"/>
    </row>
    <row r="289" spans="1:13" x14ac:dyDescent="0.3">
      <c r="A289" s="97"/>
      <c r="B289" s="98"/>
      <c r="C289" s="99" t="str">
        <f>IFERROR(VLOOKUP(Tabela33[[#This Row],[Produto]],produtos,3,0),"")</f>
        <v/>
      </c>
      <c r="D289" s="100" t="str">
        <f>IFERROR(Tabela33[[#This Row],[preço unitário]]*Tabela33[[#This Row],[Qtd]],"")</f>
        <v/>
      </c>
      <c r="F289" s="97"/>
      <c r="G289" s="97"/>
      <c r="H289" s="99" t="str">
        <f>IFERROR(VLOOKUP(Tabela34[[#This Row],[Produto]],produtos,5,0),"")</f>
        <v/>
      </c>
      <c r="I289" s="100" t="str">
        <f>IFERROR(Tabela34[[#This Row],[preço unitário]]*Tabela34[[#This Row],[Qtd]],"")</f>
        <v/>
      </c>
      <c r="M289" s="92"/>
    </row>
    <row r="290" spans="1:13" x14ac:dyDescent="0.3">
      <c r="A290" s="97"/>
      <c r="B290" s="98"/>
      <c r="C290" s="99" t="str">
        <f>IFERROR(VLOOKUP(Tabela33[[#This Row],[Produto]],produtos,3,0),"")</f>
        <v/>
      </c>
      <c r="D290" s="100" t="str">
        <f>IFERROR(Tabela33[[#This Row],[preço unitário]]*Tabela33[[#This Row],[Qtd]],"")</f>
        <v/>
      </c>
      <c r="F290" s="97"/>
      <c r="G290" s="97"/>
      <c r="H290" s="99" t="str">
        <f>IFERROR(VLOOKUP(Tabela34[[#This Row],[Produto]],produtos,5,0),"")</f>
        <v/>
      </c>
      <c r="I290" s="100" t="str">
        <f>IFERROR(Tabela34[[#This Row],[preço unitário]]*Tabela34[[#This Row],[Qtd]],"")</f>
        <v/>
      </c>
      <c r="M290" s="92"/>
    </row>
    <row r="291" spans="1:13" x14ac:dyDescent="0.3">
      <c r="A291" s="97"/>
      <c r="B291" s="98"/>
      <c r="C291" s="99" t="str">
        <f>IFERROR(VLOOKUP(Tabela33[[#This Row],[Produto]],produtos,3,0),"")</f>
        <v/>
      </c>
      <c r="D291" s="100" t="str">
        <f>IFERROR(Tabela33[[#This Row],[preço unitário]]*Tabela33[[#This Row],[Qtd]],"")</f>
        <v/>
      </c>
      <c r="F291" s="97"/>
      <c r="G291" s="97"/>
      <c r="H291" s="99" t="str">
        <f>IFERROR(VLOOKUP(Tabela34[[#This Row],[Produto]],produtos,5,0),"")</f>
        <v/>
      </c>
      <c r="I291" s="100" t="str">
        <f>IFERROR(Tabela34[[#This Row],[preço unitário]]*Tabela34[[#This Row],[Qtd]],"")</f>
        <v/>
      </c>
      <c r="M291" s="92"/>
    </row>
    <row r="292" spans="1:13" x14ac:dyDescent="0.3">
      <c r="A292" s="97"/>
      <c r="B292" s="98"/>
      <c r="C292" s="99" t="str">
        <f>IFERROR(VLOOKUP(Tabela33[[#This Row],[Produto]],produtos,3,0),"")</f>
        <v/>
      </c>
      <c r="D292" s="100" t="str">
        <f>IFERROR(Tabela33[[#This Row],[preço unitário]]*Tabela33[[#This Row],[Qtd]],"")</f>
        <v/>
      </c>
      <c r="F292" s="97"/>
      <c r="G292" s="97"/>
      <c r="H292" s="99" t="str">
        <f>IFERROR(VLOOKUP(Tabela34[[#This Row],[Produto]],produtos,5,0),"")</f>
        <v/>
      </c>
      <c r="I292" s="100" t="str">
        <f>IFERROR(Tabela34[[#This Row],[preço unitário]]*Tabela34[[#This Row],[Qtd]],"")</f>
        <v/>
      </c>
      <c r="M292" s="92"/>
    </row>
    <row r="293" spans="1:13" x14ac:dyDescent="0.3">
      <c r="A293" s="97"/>
      <c r="B293" s="98"/>
      <c r="C293" s="99" t="str">
        <f>IFERROR(VLOOKUP(Tabela33[[#This Row],[Produto]],produtos,3,0),"")</f>
        <v/>
      </c>
      <c r="D293" s="100" t="str">
        <f>IFERROR(Tabela33[[#This Row],[preço unitário]]*Tabela33[[#This Row],[Qtd]],"")</f>
        <v/>
      </c>
      <c r="F293" s="97"/>
      <c r="G293" s="97"/>
      <c r="H293" s="99" t="str">
        <f>IFERROR(VLOOKUP(Tabela34[[#This Row],[Produto]],produtos,5,0),"")</f>
        <v/>
      </c>
      <c r="I293" s="100" t="str">
        <f>IFERROR(Tabela34[[#This Row],[preço unitário]]*Tabela34[[#This Row],[Qtd]],"")</f>
        <v/>
      </c>
      <c r="M293" s="92"/>
    </row>
    <row r="294" spans="1:13" x14ac:dyDescent="0.3">
      <c r="A294" s="97"/>
      <c r="B294" s="98"/>
      <c r="C294" s="99" t="str">
        <f>IFERROR(VLOOKUP(Tabela33[[#This Row],[Produto]],produtos,3,0),"")</f>
        <v/>
      </c>
      <c r="D294" s="100" t="str">
        <f>IFERROR(Tabela33[[#This Row],[preço unitário]]*Tabela33[[#This Row],[Qtd]],"")</f>
        <v/>
      </c>
      <c r="F294" s="97"/>
      <c r="G294" s="97"/>
      <c r="H294" s="99" t="str">
        <f>IFERROR(VLOOKUP(Tabela34[[#This Row],[Produto]],produtos,5,0),"")</f>
        <v/>
      </c>
      <c r="I294" s="100" t="str">
        <f>IFERROR(Tabela34[[#This Row],[preço unitário]]*Tabela34[[#This Row],[Qtd]],"")</f>
        <v/>
      </c>
      <c r="M294" s="92"/>
    </row>
    <row r="295" spans="1:13" x14ac:dyDescent="0.3">
      <c r="A295" s="97"/>
      <c r="B295" s="98"/>
      <c r="C295" s="99" t="str">
        <f>IFERROR(VLOOKUP(Tabela33[[#This Row],[Produto]],produtos,3,0),"")</f>
        <v/>
      </c>
      <c r="D295" s="100" t="str">
        <f>IFERROR(Tabela33[[#This Row],[preço unitário]]*Tabela33[[#This Row],[Qtd]],"")</f>
        <v/>
      </c>
      <c r="F295" s="97"/>
      <c r="G295" s="97"/>
      <c r="H295" s="99" t="str">
        <f>IFERROR(VLOOKUP(Tabela34[[#This Row],[Produto]],produtos,5,0),"")</f>
        <v/>
      </c>
      <c r="I295" s="100" t="str">
        <f>IFERROR(Tabela34[[#This Row],[preço unitário]]*Tabela34[[#This Row],[Qtd]],"")</f>
        <v/>
      </c>
      <c r="M295" s="92"/>
    </row>
    <row r="296" spans="1:13" x14ac:dyDescent="0.3">
      <c r="A296" s="97"/>
      <c r="B296" s="98"/>
      <c r="C296" s="99" t="str">
        <f>IFERROR(VLOOKUP(Tabela33[[#This Row],[Produto]],produtos,3,0),"")</f>
        <v/>
      </c>
      <c r="D296" s="100" t="str">
        <f>IFERROR(Tabela33[[#This Row],[preço unitário]]*Tabela33[[#This Row],[Qtd]],"")</f>
        <v/>
      </c>
      <c r="F296" s="97"/>
      <c r="G296" s="97"/>
      <c r="H296" s="99" t="str">
        <f>IFERROR(VLOOKUP(Tabela34[[#This Row],[Produto]],produtos,5,0),"")</f>
        <v/>
      </c>
      <c r="I296" s="100" t="str">
        <f>IFERROR(Tabela34[[#This Row],[preço unitário]]*Tabela34[[#This Row],[Qtd]],"")</f>
        <v/>
      </c>
      <c r="M296" s="92"/>
    </row>
    <row r="297" spans="1:13" x14ac:dyDescent="0.3">
      <c r="A297" s="97"/>
      <c r="B297" s="98"/>
      <c r="C297" s="99" t="str">
        <f>IFERROR(VLOOKUP(Tabela33[[#This Row],[Produto]],produtos,3,0),"")</f>
        <v/>
      </c>
      <c r="D297" s="100" t="str">
        <f>IFERROR(Tabela33[[#This Row],[preço unitário]]*Tabela33[[#This Row],[Qtd]],"")</f>
        <v/>
      </c>
      <c r="F297" s="97"/>
      <c r="G297" s="97"/>
      <c r="H297" s="99" t="str">
        <f>IFERROR(VLOOKUP(Tabela34[[#This Row],[Produto]],produtos,5,0),"")</f>
        <v/>
      </c>
      <c r="I297" s="100" t="str">
        <f>IFERROR(Tabela34[[#This Row],[preço unitário]]*Tabela34[[#This Row],[Qtd]],"")</f>
        <v/>
      </c>
      <c r="M297" s="92"/>
    </row>
    <row r="298" spans="1:13" x14ac:dyDescent="0.3">
      <c r="A298" s="97"/>
      <c r="B298" s="98"/>
      <c r="C298" s="99" t="str">
        <f>IFERROR(VLOOKUP(Tabela33[[#This Row],[Produto]],produtos,3,0),"")</f>
        <v/>
      </c>
      <c r="D298" s="100" t="str">
        <f>IFERROR(Tabela33[[#This Row],[preço unitário]]*Tabela33[[#This Row],[Qtd]],"")</f>
        <v/>
      </c>
      <c r="F298" s="97"/>
      <c r="G298" s="97"/>
      <c r="H298" s="99" t="str">
        <f>IFERROR(VLOOKUP(Tabela34[[#This Row],[Produto]],produtos,5,0),"")</f>
        <v/>
      </c>
      <c r="I298" s="100" t="str">
        <f>IFERROR(Tabela34[[#This Row],[preço unitário]]*Tabela34[[#This Row],[Qtd]],"")</f>
        <v/>
      </c>
      <c r="M298" s="92"/>
    </row>
    <row r="299" spans="1:13" x14ac:dyDescent="0.3">
      <c r="A299" s="97"/>
      <c r="B299" s="98"/>
      <c r="C299" s="99" t="str">
        <f>IFERROR(VLOOKUP(Tabela33[[#This Row],[Produto]],produtos,3,0),"")</f>
        <v/>
      </c>
      <c r="D299" s="100" t="str">
        <f>IFERROR(Tabela33[[#This Row],[preço unitário]]*Tabela33[[#This Row],[Qtd]],"")</f>
        <v/>
      </c>
      <c r="F299" s="97"/>
      <c r="G299" s="97"/>
      <c r="H299" s="99" t="str">
        <f>IFERROR(VLOOKUP(Tabela34[[#This Row],[Produto]],produtos,5,0),"")</f>
        <v/>
      </c>
      <c r="I299" s="100" t="str">
        <f>IFERROR(Tabela34[[#This Row],[preço unitário]]*Tabela34[[#This Row],[Qtd]],"")</f>
        <v/>
      </c>
      <c r="M299" s="92"/>
    </row>
    <row r="300" spans="1:13" x14ac:dyDescent="0.3">
      <c r="A300" s="102"/>
      <c r="B300" s="103"/>
      <c r="C300" s="99" t="str">
        <f>IFERROR(VLOOKUP(Tabela33[[#This Row],[Produto]],produtos,3,0),"")</f>
        <v/>
      </c>
      <c r="D300" s="100" t="str">
        <f>IFERROR(Tabela33[[#This Row],[preço unitário]]*Tabela33[[#This Row],[Qtd]],"")</f>
        <v/>
      </c>
      <c r="F300" s="102"/>
      <c r="G300" s="102"/>
      <c r="H300" s="99" t="str">
        <f>IFERROR(VLOOKUP(Tabela34[[#This Row],[Produto]],produtos,5,0),"")</f>
        <v/>
      </c>
      <c r="I300" s="100" t="str">
        <f>IFERROR(Tabela34[[#This Row],[preço unitário]]*Tabela34[[#This Row],[Qtd]],"")</f>
        <v/>
      </c>
      <c r="M300" s="92"/>
    </row>
  </sheetData>
  <mergeCells count="6">
    <mergeCell ref="A1:I1"/>
    <mergeCell ref="F4:H4"/>
    <mergeCell ref="A7:D7"/>
    <mergeCell ref="F7:I7"/>
    <mergeCell ref="I4:J4"/>
    <mergeCell ref="I5:J5"/>
  </mergeCells>
  <conditionalFormatting sqref="I5:J5">
    <cfRule type="cellIs" dxfId="188" priority="1" operator="lessThan">
      <formula>0</formula>
    </cfRule>
  </conditionalFormatting>
  <dataValidations count="1">
    <dataValidation allowBlank="1" showInputMessage="1" showErrorMessage="1" promptTitle="ATENÇÃO:" prompt="Verife se o preço do produto continua o mesmo, caso não , altere!!" sqref="B9:C300" xr:uid="{00000000-0002-0000-0500-000000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OFFSET(produtos!$B$4,0,0,COUNTA(produtos!$B$4:$B$9997),1)</xm:f>
          </x14:formula1>
          <xm:sqref>F9:F300 A9:A300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M300"/>
  <sheetViews>
    <sheetView showGridLines="0" workbookViewId="0">
      <pane ySplit="8" topLeftCell="A9" activePane="bottomLeft" state="frozen"/>
      <selection activeCell="F22" sqref="F22"/>
      <selection pane="bottomLeft" activeCell="I4" sqref="I4:J4"/>
    </sheetView>
  </sheetViews>
  <sheetFormatPr defaultColWidth="0" defaultRowHeight="14.4" x14ac:dyDescent="0.3"/>
  <cols>
    <col min="1" max="1" width="26" style="88" customWidth="1"/>
    <col min="2" max="2" width="8.33203125" style="88" customWidth="1"/>
    <col min="3" max="3" width="16.109375" style="88" customWidth="1"/>
    <col min="4" max="4" width="12.44140625" style="88" customWidth="1"/>
    <col min="5" max="5" width="3.44140625" style="88" customWidth="1"/>
    <col min="6" max="6" width="20.33203125" style="88" customWidth="1"/>
    <col min="7" max="7" width="9.109375" style="88" bestFit="1" customWidth="1"/>
    <col min="8" max="8" width="18.6640625" style="88" bestFit="1" customWidth="1"/>
    <col min="9" max="9" width="12.44140625" style="88" customWidth="1"/>
    <col min="10" max="10" width="6.6640625" style="88" customWidth="1"/>
    <col min="11" max="11" width="14.6640625" style="92" hidden="1" customWidth="1"/>
    <col min="12" max="12" width="16.33203125" style="92" hidden="1" customWidth="1"/>
    <col min="13" max="13" width="0" style="104" hidden="1" customWidth="1"/>
    <col min="14" max="16384" width="9.109375" style="86" hidden="1"/>
  </cols>
  <sheetData>
    <row r="1" spans="1:13" ht="36" customHeight="1" x14ac:dyDescent="0.3">
      <c r="A1" s="215" t="s">
        <v>34</v>
      </c>
      <c r="B1" s="215"/>
      <c r="C1" s="215"/>
      <c r="D1" s="215"/>
      <c r="E1" s="215"/>
      <c r="F1" s="215"/>
      <c r="G1" s="215"/>
      <c r="H1" s="215"/>
      <c r="I1" s="215"/>
      <c r="J1" s="85"/>
      <c r="K1" s="85"/>
      <c r="L1" s="85"/>
      <c r="M1" s="86"/>
    </row>
    <row r="2" spans="1:13" ht="9" customHeigh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9" customHeight="1" x14ac:dyDescent="0.3">
      <c r="K3" s="88"/>
      <c r="L3" s="88"/>
      <c r="M3" s="86"/>
    </row>
    <row r="4" spans="1:13" ht="27.6" x14ac:dyDescent="0.3">
      <c r="A4" s="89"/>
      <c r="B4" s="90" t="s">
        <v>26</v>
      </c>
      <c r="C4" s="90"/>
      <c r="D4" s="90" t="s">
        <v>28</v>
      </c>
      <c r="E4" s="90"/>
      <c r="F4" s="216" t="s">
        <v>10</v>
      </c>
      <c r="G4" s="216"/>
      <c r="H4" s="216"/>
      <c r="I4" s="216" t="s">
        <v>27</v>
      </c>
      <c r="J4" s="216"/>
      <c r="K4" s="90"/>
      <c r="L4" s="90"/>
      <c r="M4" s="86"/>
    </row>
    <row r="5" spans="1:13" x14ac:dyDescent="0.3">
      <c r="A5" s="89"/>
      <c r="B5" s="90">
        <f>SUM(Tabela36[Qtd])</f>
        <v>2</v>
      </c>
      <c r="C5" s="90"/>
      <c r="D5" s="91">
        <f>SUM(Tabela36[Total])</f>
        <v>0</v>
      </c>
      <c r="E5" s="90"/>
      <c r="F5" s="90"/>
      <c r="G5" s="90">
        <f>SUM(Tabela37[Qtd])</f>
        <v>1</v>
      </c>
      <c r="H5" s="91">
        <f>SUM(Tabela37[total])</f>
        <v>0</v>
      </c>
      <c r="I5" s="219">
        <f>H5-D5</f>
        <v>0</v>
      </c>
      <c r="J5" s="216"/>
      <c r="K5" s="90"/>
      <c r="L5" s="90"/>
      <c r="M5" s="86"/>
    </row>
    <row r="6" spans="1:13" x14ac:dyDescent="0.3">
      <c r="K6" s="88"/>
      <c r="L6" s="88"/>
      <c r="M6" s="86"/>
    </row>
    <row r="7" spans="1:13" ht="15" customHeight="1" x14ac:dyDescent="0.3">
      <c r="A7" s="217" t="s">
        <v>5</v>
      </c>
      <c r="B7" s="217"/>
      <c r="C7" s="217"/>
      <c r="D7" s="218"/>
      <c r="F7" s="211" t="s">
        <v>8</v>
      </c>
      <c r="G7" s="212"/>
      <c r="H7" s="212"/>
      <c r="I7" s="220"/>
      <c r="M7" s="92"/>
    </row>
    <row r="8" spans="1:13" ht="15" customHeight="1" x14ac:dyDescent="0.3">
      <c r="A8" s="93" t="s">
        <v>3</v>
      </c>
      <c r="B8" s="94" t="s">
        <v>6</v>
      </c>
      <c r="C8" s="94" t="s">
        <v>7</v>
      </c>
      <c r="D8" s="95" t="s">
        <v>4</v>
      </c>
      <c r="F8" s="94" t="s">
        <v>3</v>
      </c>
      <c r="G8" s="96" t="s">
        <v>6</v>
      </c>
      <c r="H8" s="94" t="s">
        <v>7</v>
      </c>
      <c r="I8" s="95" t="s">
        <v>9</v>
      </c>
      <c r="J8" s="86"/>
      <c r="M8" s="92"/>
    </row>
    <row r="9" spans="1:13" x14ac:dyDescent="0.3">
      <c r="A9" s="97" t="s">
        <v>2</v>
      </c>
      <c r="B9" s="98">
        <v>2</v>
      </c>
      <c r="C9" s="99" t="str">
        <f>IFERROR(VLOOKUP(Tabela36[[#This Row],[Produto]],produtos,3,0),"")</f>
        <v/>
      </c>
      <c r="D9" s="100" t="str">
        <f>IFERROR(Tabela36[[#This Row],[preço unitário]]*Tabela36[[#This Row],[Qtd]],"")</f>
        <v/>
      </c>
      <c r="E9" s="86"/>
      <c r="F9" s="101" t="s">
        <v>2</v>
      </c>
      <c r="G9" s="97">
        <v>1</v>
      </c>
      <c r="H9" s="99" t="str">
        <f>IFERROR(VLOOKUP(Tabela37[[#This Row],[Produto]],produtos,5,0),"")</f>
        <v/>
      </c>
      <c r="I9" s="100" t="str">
        <f>IFERROR(Tabela37[[#This Row],[preço unitário]]*Tabela37[[#This Row],[Qtd]],"")</f>
        <v/>
      </c>
      <c r="J9" s="86"/>
      <c r="M9" s="92"/>
    </row>
    <row r="10" spans="1:13" x14ac:dyDescent="0.3">
      <c r="A10" s="97"/>
      <c r="B10" s="98"/>
      <c r="C10" s="99" t="str">
        <f>IFERROR(VLOOKUP(Tabela36[[#This Row],[Produto]],produtos,3,0),"")</f>
        <v/>
      </c>
      <c r="D10" s="100" t="str">
        <f>IFERROR(Tabela36[[#This Row],[preço unitário]]*Tabela36[[#This Row],[Qtd]],"")</f>
        <v/>
      </c>
      <c r="E10" s="86"/>
      <c r="F10" s="97"/>
      <c r="G10" s="97"/>
      <c r="H10" s="99" t="str">
        <f>IFERROR(VLOOKUP(Tabela37[[#This Row],[Produto]],produtos,5,0),"")</f>
        <v/>
      </c>
      <c r="I10" s="100" t="str">
        <f>IFERROR(Tabela37[[#This Row],[preço unitário]]*Tabela37[[#This Row],[Qtd]],"")</f>
        <v/>
      </c>
      <c r="J10" s="86"/>
      <c r="M10" s="92"/>
    </row>
    <row r="11" spans="1:13" x14ac:dyDescent="0.3">
      <c r="A11" s="97"/>
      <c r="B11" s="98"/>
      <c r="C11" s="99" t="str">
        <f>IFERROR(VLOOKUP(Tabela36[[#This Row],[Produto]],produtos,3,0),"")</f>
        <v/>
      </c>
      <c r="D11" s="100" t="str">
        <f>IFERROR(Tabela36[[#This Row],[preço unitário]]*Tabela36[[#This Row],[Qtd]],"")</f>
        <v/>
      </c>
      <c r="E11" s="86"/>
      <c r="F11" s="97"/>
      <c r="G11" s="97"/>
      <c r="H11" s="99" t="str">
        <f>IFERROR(VLOOKUP(Tabela37[[#This Row],[Produto]],produtos,5,0),"")</f>
        <v/>
      </c>
      <c r="I11" s="100" t="str">
        <f>IFERROR(Tabela37[[#This Row],[preço unitário]]*Tabela37[[#This Row],[Qtd]],"")</f>
        <v/>
      </c>
      <c r="J11" s="86"/>
      <c r="M11" s="92"/>
    </row>
    <row r="12" spans="1:13" x14ac:dyDescent="0.3">
      <c r="A12" s="97"/>
      <c r="B12" s="98"/>
      <c r="C12" s="99" t="str">
        <f>IFERROR(VLOOKUP(Tabela36[[#This Row],[Produto]],produtos,3,0),"")</f>
        <v/>
      </c>
      <c r="D12" s="100" t="str">
        <f>IFERROR(Tabela36[[#This Row],[preço unitário]]*Tabela36[[#This Row],[Qtd]],"")</f>
        <v/>
      </c>
      <c r="E12" s="86"/>
      <c r="F12" s="97"/>
      <c r="G12" s="97"/>
      <c r="H12" s="99" t="str">
        <f>IFERROR(VLOOKUP(Tabela37[[#This Row],[Produto]],produtos,5,0),"")</f>
        <v/>
      </c>
      <c r="I12" s="100" t="str">
        <f>IFERROR(Tabela37[[#This Row],[preço unitário]]*Tabela37[[#This Row],[Qtd]],"")</f>
        <v/>
      </c>
      <c r="J12" s="86"/>
      <c r="M12" s="92"/>
    </row>
    <row r="13" spans="1:13" x14ac:dyDescent="0.3">
      <c r="A13" s="97"/>
      <c r="B13" s="98"/>
      <c r="C13" s="99" t="str">
        <f>IFERROR(VLOOKUP(Tabela36[[#This Row],[Produto]],produtos,3,0),"")</f>
        <v/>
      </c>
      <c r="D13" s="100" t="str">
        <f>IFERROR(Tabela36[[#This Row],[preço unitário]]*Tabela36[[#This Row],[Qtd]],"")</f>
        <v/>
      </c>
      <c r="E13" s="86"/>
      <c r="F13" s="97"/>
      <c r="G13" s="97"/>
      <c r="H13" s="99" t="str">
        <f>IFERROR(VLOOKUP(Tabela37[[#This Row],[Produto]],produtos,5,0),"")</f>
        <v/>
      </c>
      <c r="I13" s="100" t="str">
        <f>IFERROR(Tabela37[[#This Row],[preço unitário]]*Tabela37[[#This Row],[Qtd]],"")</f>
        <v/>
      </c>
      <c r="J13" s="86"/>
      <c r="M13" s="92"/>
    </row>
    <row r="14" spans="1:13" x14ac:dyDescent="0.3">
      <c r="A14" s="97"/>
      <c r="B14" s="98"/>
      <c r="C14" s="99" t="str">
        <f>IFERROR(VLOOKUP(Tabela36[[#This Row],[Produto]],produtos,3,0),"")</f>
        <v/>
      </c>
      <c r="D14" s="100" t="str">
        <f>IFERROR(Tabela36[[#This Row],[preço unitário]]*Tabela36[[#This Row],[Qtd]],"")</f>
        <v/>
      </c>
      <c r="E14" s="86"/>
      <c r="F14" s="97"/>
      <c r="G14" s="97"/>
      <c r="H14" s="99" t="str">
        <f>IFERROR(VLOOKUP(Tabela37[[#This Row],[Produto]],produtos,5,0),"")</f>
        <v/>
      </c>
      <c r="I14" s="100" t="str">
        <f>IFERROR(Tabela37[[#This Row],[preço unitário]]*Tabela37[[#This Row],[Qtd]],"")</f>
        <v/>
      </c>
      <c r="J14" s="86"/>
      <c r="M14" s="92"/>
    </row>
    <row r="15" spans="1:13" x14ac:dyDescent="0.3">
      <c r="A15" s="97"/>
      <c r="B15" s="98"/>
      <c r="C15" s="99" t="str">
        <f>IFERROR(VLOOKUP(Tabela36[[#This Row],[Produto]],produtos,3,0),"")</f>
        <v/>
      </c>
      <c r="D15" s="100" t="str">
        <f>IFERROR(Tabela36[[#This Row],[preço unitário]]*Tabela36[[#This Row],[Qtd]],"")</f>
        <v/>
      </c>
      <c r="E15" s="86"/>
      <c r="F15" s="97"/>
      <c r="G15" s="97"/>
      <c r="H15" s="99" t="str">
        <f>IFERROR(VLOOKUP(Tabela37[[#This Row],[Produto]],produtos,5,0),"")</f>
        <v/>
      </c>
      <c r="I15" s="100" t="str">
        <f>IFERROR(Tabela37[[#This Row],[preço unitário]]*Tabela37[[#This Row],[Qtd]],"")</f>
        <v/>
      </c>
      <c r="J15" s="86"/>
      <c r="M15" s="92"/>
    </row>
    <row r="16" spans="1:13" x14ac:dyDescent="0.3">
      <c r="A16" s="97"/>
      <c r="B16" s="98"/>
      <c r="C16" s="99" t="str">
        <f>IFERROR(VLOOKUP(Tabela36[[#This Row],[Produto]],produtos,3,0),"")</f>
        <v/>
      </c>
      <c r="D16" s="100" t="str">
        <f>IFERROR(Tabela36[[#This Row],[preço unitário]]*Tabela36[[#This Row],[Qtd]],"")</f>
        <v/>
      </c>
      <c r="E16" s="86"/>
      <c r="F16" s="97"/>
      <c r="G16" s="97"/>
      <c r="H16" s="99" t="str">
        <f>IFERROR(VLOOKUP(Tabela37[[#This Row],[Produto]],produtos,5,0),"")</f>
        <v/>
      </c>
      <c r="I16" s="100" t="str">
        <f>IFERROR(Tabela37[[#This Row],[preço unitário]]*Tabela37[[#This Row],[Qtd]],"")</f>
        <v/>
      </c>
      <c r="J16" s="86"/>
      <c r="M16" s="92"/>
    </row>
    <row r="17" spans="1:13" x14ac:dyDescent="0.3">
      <c r="A17" s="97"/>
      <c r="B17" s="98"/>
      <c r="C17" s="99" t="str">
        <f>IFERROR(VLOOKUP(Tabela36[[#This Row],[Produto]],produtos,3,0),"")</f>
        <v/>
      </c>
      <c r="D17" s="100" t="str">
        <f>IFERROR(Tabela36[[#This Row],[preço unitário]]*Tabela36[[#This Row],[Qtd]],"")</f>
        <v/>
      </c>
      <c r="E17" s="86"/>
      <c r="F17" s="97"/>
      <c r="G17" s="97"/>
      <c r="H17" s="99" t="str">
        <f>IFERROR(VLOOKUP(Tabela37[[#This Row],[Produto]],produtos,5,0),"")</f>
        <v/>
      </c>
      <c r="I17" s="100" t="str">
        <f>IFERROR(Tabela37[[#This Row],[preço unitário]]*Tabela37[[#This Row],[Qtd]],"")</f>
        <v/>
      </c>
      <c r="J17" s="86"/>
      <c r="M17" s="92"/>
    </row>
    <row r="18" spans="1:13" x14ac:dyDescent="0.3">
      <c r="A18" s="97"/>
      <c r="B18" s="98"/>
      <c r="C18" s="99" t="str">
        <f>IFERROR(VLOOKUP(Tabela36[[#This Row],[Produto]],produtos,3,0),"")</f>
        <v/>
      </c>
      <c r="D18" s="100" t="str">
        <f>IFERROR(Tabela36[[#This Row],[preço unitário]]*Tabela36[[#This Row],[Qtd]],"")</f>
        <v/>
      </c>
      <c r="E18" s="86"/>
      <c r="F18" s="97"/>
      <c r="G18" s="97"/>
      <c r="H18" s="99" t="str">
        <f>IFERROR(VLOOKUP(Tabela37[[#This Row],[Produto]],produtos,5,0),"")</f>
        <v/>
      </c>
      <c r="I18" s="100" t="str">
        <f>IFERROR(Tabela37[[#This Row],[preço unitário]]*Tabela37[[#This Row],[Qtd]],"")</f>
        <v/>
      </c>
      <c r="J18" s="86"/>
      <c r="M18" s="92"/>
    </row>
    <row r="19" spans="1:13" x14ac:dyDescent="0.3">
      <c r="A19" s="97"/>
      <c r="B19" s="98"/>
      <c r="C19" s="99" t="str">
        <f>IFERROR(VLOOKUP(Tabela36[[#This Row],[Produto]],produtos,3,0),"")</f>
        <v/>
      </c>
      <c r="D19" s="100" t="str">
        <f>IFERROR(Tabela36[[#This Row],[preço unitário]]*Tabela36[[#This Row],[Qtd]],"")</f>
        <v/>
      </c>
      <c r="E19" s="86"/>
      <c r="F19" s="97"/>
      <c r="G19" s="97"/>
      <c r="H19" s="99" t="str">
        <f>IFERROR(VLOOKUP(Tabela37[[#This Row],[Produto]],produtos,5,0),"")</f>
        <v/>
      </c>
      <c r="I19" s="100" t="str">
        <f>IFERROR(Tabela37[[#This Row],[preço unitário]]*Tabela37[[#This Row],[Qtd]],"")</f>
        <v/>
      </c>
      <c r="J19" s="86"/>
      <c r="M19" s="92"/>
    </row>
    <row r="20" spans="1:13" x14ac:dyDescent="0.3">
      <c r="A20" s="97"/>
      <c r="B20" s="98"/>
      <c r="C20" s="99" t="str">
        <f>IFERROR(VLOOKUP(Tabela36[[#This Row],[Produto]],produtos,3,0),"")</f>
        <v/>
      </c>
      <c r="D20" s="100" t="str">
        <f>IFERROR(Tabela36[[#This Row],[preço unitário]]*Tabela36[[#This Row],[Qtd]],"")</f>
        <v/>
      </c>
      <c r="E20" s="86"/>
      <c r="F20" s="97"/>
      <c r="G20" s="97"/>
      <c r="H20" s="99" t="str">
        <f>IFERROR(VLOOKUP(Tabela37[[#This Row],[Produto]],produtos,5,0),"")</f>
        <v/>
      </c>
      <c r="I20" s="100" t="str">
        <f>IFERROR(Tabela37[[#This Row],[preço unitário]]*Tabela37[[#This Row],[Qtd]],"")</f>
        <v/>
      </c>
      <c r="J20" s="86"/>
      <c r="M20" s="92"/>
    </row>
    <row r="21" spans="1:13" x14ac:dyDescent="0.3">
      <c r="A21" s="97"/>
      <c r="B21" s="98"/>
      <c r="C21" s="99" t="str">
        <f>IFERROR(VLOOKUP(Tabela36[[#This Row],[Produto]],produtos,3,0),"")</f>
        <v/>
      </c>
      <c r="D21" s="100" t="str">
        <f>IFERROR(Tabela36[[#This Row],[preço unitário]]*Tabela36[[#This Row],[Qtd]],"")</f>
        <v/>
      </c>
      <c r="E21" s="86"/>
      <c r="F21" s="97"/>
      <c r="G21" s="97"/>
      <c r="H21" s="99" t="str">
        <f>IFERROR(VLOOKUP(Tabela37[[#This Row],[Produto]],produtos,5,0),"")</f>
        <v/>
      </c>
      <c r="I21" s="100" t="str">
        <f>IFERROR(Tabela37[[#This Row],[preço unitário]]*Tabela37[[#This Row],[Qtd]],"")</f>
        <v/>
      </c>
      <c r="J21" s="86"/>
      <c r="M21" s="92"/>
    </row>
    <row r="22" spans="1:13" x14ac:dyDescent="0.3">
      <c r="A22" s="97"/>
      <c r="B22" s="98"/>
      <c r="C22" s="99" t="str">
        <f>IFERROR(VLOOKUP(Tabela36[[#This Row],[Produto]],produtos,3,0),"")</f>
        <v/>
      </c>
      <c r="D22" s="100" t="str">
        <f>IFERROR(Tabela36[[#This Row],[preço unitário]]*Tabela36[[#This Row],[Qtd]],"")</f>
        <v/>
      </c>
      <c r="E22" s="86"/>
      <c r="F22" s="97"/>
      <c r="G22" s="97"/>
      <c r="H22" s="99" t="str">
        <f>IFERROR(VLOOKUP(Tabela37[[#This Row],[Produto]],produtos,5,0),"")</f>
        <v/>
      </c>
      <c r="I22" s="100" t="str">
        <f>IFERROR(Tabela37[[#This Row],[preço unitário]]*Tabela37[[#This Row],[Qtd]],"")</f>
        <v/>
      </c>
      <c r="J22" s="86"/>
      <c r="M22" s="92"/>
    </row>
    <row r="23" spans="1:13" x14ac:dyDescent="0.3">
      <c r="A23" s="97"/>
      <c r="B23" s="98"/>
      <c r="C23" s="99" t="str">
        <f>IFERROR(VLOOKUP(Tabela36[[#This Row],[Produto]],produtos,3,0),"")</f>
        <v/>
      </c>
      <c r="D23" s="100" t="str">
        <f>IFERROR(Tabela36[[#This Row],[preço unitário]]*Tabela36[[#This Row],[Qtd]],"")</f>
        <v/>
      </c>
      <c r="E23" s="86"/>
      <c r="F23" s="97"/>
      <c r="G23" s="97"/>
      <c r="H23" s="99" t="str">
        <f>IFERROR(VLOOKUP(Tabela37[[#This Row],[Produto]],produtos,5,0),"")</f>
        <v/>
      </c>
      <c r="I23" s="100" t="str">
        <f>IFERROR(Tabela37[[#This Row],[preço unitário]]*Tabela37[[#This Row],[Qtd]],"")</f>
        <v/>
      </c>
      <c r="J23" s="86"/>
      <c r="M23" s="92"/>
    </row>
    <row r="24" spans="1:13" x14ac:dyDescent="0.3">
      <c r="A24" s="97"/>
      <c r="B24" s="98"/>
      <c r="C24" s="99" t="str">
        <f>IFERROR(VLOOKUP(Tabela36[[#This Row],[Produto]],produtos,3,0),"")</f>
        <v/>
      </c>
      <c r="D24" s="100" t="str">
        <f>IFERROR(Tabela36[[#This Row],[preço unitário]]*Tabela36[[#This Row],[Qtd]],"")</f>
        <v/>
      </c>
      <c r="E24" s="86"/>
      <c r="F24" s="97"/>
      <c r="G24" s="97"/>
      <c r="H24" s="99" t="str">
        <f>IFERROR(VLOOKUP(Tabela37[[#This Row],[Produto]],produtos,5,0),"")</f>
        <v/>
      </c>
      <c r="I24" s="100" t="str">
        <f>IFERROR(Tabela37[[#This Row],[preço unitário]]*Tabela37[[#This Row],[Qtd]],"")</f>
        <v/>
      </c>
      <c r="J24" s="86"/>
      <c r="M24" s="92"/>
    </row>
    <row r="25" spans="1:13" x14ac:dyDescent="0.3">
      <c r="A25" s="97"/>
      <c r="B25" s="98"/>
      <c r="C25" s="99" t="str">
        <f>IFERROR(VLOOKUP(Tabela36[[#This Row],[Produto]],produtos,3,0),"")</f>
        <v/>
      </c>
      <c r="D25" s="100" t="str">
        <f>IFERROR(Tabela36[[#This Row],[preço unitário]]*Tabela36[[#This Row],[Qtd]],"")</f>
        <v/>
      </c>
      <c r="E25" s="86"/>
      <c r="F25" s="97"/>
      <c r="G25" s="97"/>
      <c r="H25" s="99" t="str">
        <f>IFERROR(VLOOKUP(Tabela37[[#This Row],[Produto]],produtos,5,0),"")</f>
        <v/>
      </c>
      <c r="I25" s="100" t="str">
        <f>IFERROR(Tabela37[[#This Row],[preço unitário]]*Tabela37[[#This Row],[Qtd]],"")</f>
        <v/>
      </c>
      <c r="J25" s="86"/>
      <c r="M25" s="92"/>
    </row>
    <row r="26" spans="1:13" x14ac:dyDescent="0.3">
      <c r="A26" s="97"/>
      <c r="B26" s="98"/>
      <c r="C26" s="99" t="str">
        <f>IFERROR(VLOOKUP(Tabela36[[#This Row],[Produto]],produtos,3,0),"")</f>
        <v/>
      </c>
      <c r="D26" s="100" t="str">
        <f>IFERROR(Tabela36[[#This Row],[preço unitário]]*Tabela36[[#This Row],[Qtd]],"")</f>
        <v/>
      </c>
      <c r="E26" s="86"/>
      <c r="F26" s="97"/>
      <c r="G26" s="97"/>
      <c r="H26" s="99" t="str">
        <f>IFERROR(VLOOKUP(Tabela37[[#This Row],[Produto]],produtos,5,0),"")</f>
        <v/>
      </c>
      <c r="I26" s="100" t="str">
        <f>IFERROR(Tabela37[[#This Row],[preço unitário]]*Tabela37[[#This Row],[Qtd]],"")</f>
        <v/>
      </c>
      <c r="J26" s="86"/>
      <c r="M26" s="92"/>
    </row>
    <row r="27" spans="1:13" x14ac:dyDescent="0.3">
      <c r="A27" s="97"/>
      <c r="B27" s="98"/>
      <c r="C27" s="99" t="str">
        <f>IFERROR(VLOOKUP(Tabela36[[#This Row],[Produto]],produtos,3,0),"")</f>
        <v/>
      </c>
      <c r="D27" s="100" t="str">
        <f>IFERROR(Tabela36[[#This Row],[preço unitário]]*Tabela36[[#This Row],[Qtd]],"")</f>
        <v/>
      </c>
      <c r="E27" s="86"/>
      <c r="F27" s="97"/>
      <c r="G27" s="97"/>
      <c r="H27" s="99" t="str">
        <f>IFERROR(VLOOKUP(Tabela37[[#This Row],[Produto]],produtos,5,0),"")</f>
        <v/>
      </c>
      <c r="I27" s="100" t="str">
        <f>IFERROR(Tabela37[[#This Row],[preço unitário]]*Tabela37[[#This Row],[Qtd]],"")</f>
        <v/>
      </c>
      <c r="J27" s="86"/>
      <c r="M27" s="92"/>
    </row>
    <row r="28" spans="1:13" x14ac:dyDescent="0.3">
      <c r="A28" s="97"/>
      <c r="B28" s="98"/>
      <c r="C28" s="99" t="str">
        <f>IFERROR(VLOOKUP(Tabela36[[#This Row],[Produto]],produtos,3,0),"")</f>
        <v/>
      </c>
      <c r="D28" s="100" t="str">
        <f>IFERROR(Tabela36[[#This Row],[preço unitário]]*Tabela36[[#This Row],[Qtd]],"")</f>
        <v/>
      </c>
      <c r="E28" s="86"/>
      <c r="F28" s="97"/>
      <c r="G28" s="97"/>
      <c r="H28" s="99" t="str">
        <f>IFERROR(VLOOKUP(Tabela37[[#This Row],[Produto]],produtos,5,0),"")</f>
        <v/>
      </c>
      <c r="I28" s="100" t="str">
        <f>IFERROR(Tabela37[[#This Row],[preço unitário]]*Tabela37[[#This Row],[Qtd]],"")</f>
        <v/>
      </c>
      <c r="J28" s="86"/>
      <c r="M28" s="92"/>
    </row>
    <row r="29" spans="1:13" x14ac:dyDescent="0.3">
      <c r="A29" s="97"/>
      <c r="B29" s="98"/>
      <c r="C29" s="99" t="str">
        <f>IFERROR(VLOOKUP(Tabela36[[#This Row],[Produto]],produtos,3,0),"")</f>
        <v/>
      </c>
      <c r="D29" s="100" t="str">
        <f>IFERROR(Tabela36[[#This Row],[preço unitário]]*Tabela36[[#This Row],[Qtd]],"")</f>
        <v/>
      </c>
      <c r="E29" s="86"/>
      <c r="F29" s="97"/>
      <c r="G29" s="97"/>
      <c r="H29" s="99" t="str">
        <f>IFERROR(VLOOKUP(Tabela37[[#This Row],[Produto]],produtos,5,0),"")</f>
        <v/>
      </c>
      <c r="I29" s="100" t="str">
        <f>IFERROR(Tabela37[[#This Row],[preço unitário]]*Tabela37[[#This Row],[Qtd]],"")</f>
        <v/>
      </c>
      <c r="J29" s="86"/>
      <c r="M29" s="92"/>
    </row>
    <row r="30" spans="1:13" x14ac:dyDescent="0.3">
      <c r="A30" s="97"/>
      <c r="B30" s="98"/>
      <c r="C30" s="99" t="str">
        <f>IFERROR(VLOOKUP(Tabela36[[#This Row],[Produto]],produtos,3,0),"")</f>
        <v/>
      </c>
      <c r="D30" s="100" t="str">
        <f>IFERROR(Tabela36[[#This Row],[preço unitário]]*Tabela36[[#This Row],[Qtd]],"")</f>
        <v/>
      </c>
      <c r="E30" s="86"/>
      <c r="F30" s="97"/>
      <c r="G30" s="97"/>
      <c r="H30" s="99" t="str">
        <f>IFERROR(VLOOKUP(Tabela37[[#This Row],[Produto]],produtos,5,0),"")</f>
        <v/>
      </c>
      <c r="I30" s="100" t="str">
        <f>IFERROR(Tabela37[[#This Row],[preço unitário]]*Tabela37[[#This Row],[Qtd]],"")</f>
        <v/>
      </c>
      <c r="J30" s="86"/>
      <c r="M30" s="92"/>
    </row>
    <row r="31" spans="1:13" x14ac:dyDescent="0.3">
      <c r="A31" s="97"/>
      <c r="B31" s="98"/>
      <c r="C31" s="99" t="str">
        <f>IFERROR(VLOOKUP(Tabela36[[#This Row],[Produto]],produtos,3,0),"")</f>
        <v/>
      </c>
      <c r="D31" s="100" t="str">
        <f>IFERROR(Tabela36[[#This Row],[preço unitário]]*Tabela36[[#This Row],[Qtd]],"")</f>
        <v/>
      </c>
      <c r="E31" s="86"/>
      <c r="F31" s="97"/>
      <c r="G31" s="97"/>
      <c r="H31" s="99" t="str">
        <f>IFERROR(VLOOKUP(Tabela37[[#This Row],[Produto]],produtos,5,0),"")</f>
        <v/>
      </c>
      <c r="I31" s="100" t="str">
        <f>IFERROR(Tabela37[[#This Row],[preço unitário]]*Tabela37[[#This Row],[Qtd]],"")</f>
        <v/>
      </c>
      <c r="J31" s="86"/>
      <c r="M31" s="92"/>
    </row>
    <row r="32" spans="1:13" x14ac:dyDescent="0.3">
      <c r="A32" s="97"/>
      <c r="B32" s="98"/>
      <c r="C32" s="99" t="str">
        <f>IFERROR(VLOOKUP(Tabela36[[#This Row],[Produto]],produtos,3,0),"")</f>
        <v/>
      </c>
      <c r="D32" s="100" t="str">
        <f>IFERROR(Tabela36[[#This Row],[preço unitário]]*Tabela36[[#This Row],[Qtd]],"")</f>
        <v/>
      </c>
      <c r="E32" s="86"/>
      <c r="F32" s="97"/>
      <c r="G32" s="97"/>
      <c r="H32" s="99" t="str">
        <f>IFERROR(VLOOKUP(Tabela37[[#This Row],[Produto]],produtos,5,0),"")</f>
        <v/>
      </c>
      <c r="I32" s="100" t="str">
        <f>IFERROR(Tabela37[[#This Row],[preço unitário]]*Tabela37[[#This Row],[Qtd]],"")</f>
        <v/>
      </c>
      <c r="J32" s="86"/>
      <c r="M32" s="92"/>
    </row>
    <row r="33" spans="1:13" x14ac:dyDescent="0.3">
      <c r="A33" s="97"/>
      <c r="B33" s="98"/>
      <c r="C33" s="99" t="str">
        <f>IFERROR(VLOOKUP(Tabela36[[#This Row],[Produto]],produtos,3,0),"")</f>
        <v/>
      </c>
      <c r="D33" s="100" t="str">
        <f>IFERROR(Tabela36[[#This Row],[preço unitário]]*Tabela36[[#This Row],[Qtd]],"")</f>
        <v/>
      </c>
      <c r="E33" s="86"/>
      <c r="F33" s="97"/>
      <c r="G33" s="97"/>
      <c r="H33" s="99" t="str">
        <f>IFERROR(VLOOKUP(Tabela37[[#This Row],[Produto]],produtos,5,0),"")</f>
        <v/>
      </c>
      <c r="I33" s="100" t="str">
        <f>IFERROR(Tabela37[[#This Row],[preço unitário]]*Tabela37[[#This Row],[Qtd]],"")</f>
        <v/>
      </c>
      <c r="J33" s="86"/>
      <c r="M33" s="92"/>
    </row>
    <row r="34" spans="1:13" x14ac:dyDescent="0.3">
      <c r="A34" s="97"/>
      <c r="B34" s="98"/>
      <c r="C34" s="99" t="str">
        <f>IFERROR(VLOOKUP(Tabela36[[#This Row],[Produto]],produtos,3,0),"")</f>
        <v/>
      </c>
      <c r="D34" s="100" t="str">
        <f>IFERROR(Tabela36[[#This Row],[preço unitário]]*Tabela36[[#This Row],[Qtd]],"")</f>
        <v/>
      </c>
      <c r="E34" s="86"/>
      <c r="F34" s="97"/>
      <c r="G34" s="97"/>
      <c r="H34" s="99" t="str">
        <f>IFERROR(VLOOKUP(Tabela37[[#This Row],[Produto]],produtos,5,0),"")</f>
        <v/>
      </c>
      <c r="I34" s="100" t="str">
        <f>IFERROR(Tabela37[[#This Row],[preço unitário]]*Tabela37[[#This Row],[Qtd]],"")</f>
        <v/>
      </c>
      <c r="J34" s="86"/>
      <c r="M34" s="92"/>
    </row>
    <row r="35" spans="1:13" x14ac:dyDescent="0.3">
      <c r="A35" s="97"/>
      <c r="B35" s="98"/>
      <c r="C35" s="99" t="str">
        <f>IFERROR(VLOOKUP(Tabela36[[#This Row],[Produto]],produtos,3,0),"")</f>
        <v/>
      </c>
      <c r="D35" s="100" t="str">
        <f>IFERROR(Tabela36[[#This Row],[preço unitário]]*Tabela36[[#This Row],[Qtd]],"")</f>
        <v/>
      </c>
      <c r="E35" s="86"/>
      <c r="F35" s="97"/>
      <c r="G35" s="97"/>
      <c r="H35" s="99" t="str">
        <f>IFERROR(VLOOKUP(Tabela37[[#This Row],[Produto]],produtos,5,0),"")</f>
        <v/>
      </c>
      <c r="I35" s="100" t="str">
        <f>IFERROR(Tabela37[[#This Row],[preço unitário]]*Tabela37[[#This Row],[Qtd]],"")</f>
        <v/>
      </c>
      <c r="J35" s="86"/>
      <c r="M35" s="92"/>
    </row>
    <row r="36" spans="1:13" x14ac:dyDescent="0.3">
      <c r="A36" s="97"/>
      <c r="B36" s="98"/>
      <c r="C36" s="99" t="str">
        <f>IFERROR(VLOOKUP(Tabela36[[#This Row],[Produto]],produtos,3,0),"")</f>
        <v/>
      </c>
      <c r="D36" s="100" t="str">
        <f>IFERROR(Tabela36[[#This Row],[preço unitário]]*Tabela36[[#This Row],[Qtd]],"")</f>
        <v/>
      </c>
      <c r="E36" s="86"/>
      <c r="F36" s="97"/>
      <c r="G36" s="97"/>
      <c r="H36" s="99" t="str">
        <f>IFERROR(VLOOKUP(Tabela37[[#This Row],[Produto]],produtos,5,0),"")</f>
        <v/>
      </c>
      <c r="I36" s="100" t="str">
        <f>IFERROR(Tabela37[[#This Row],[preço unitário]]*Tabela37[[#This Row],[Qtd]],"")</f>
        <v/>
      </c>
      <c r="J36" s="86"/>
      <c r="M36" s="92"/>
    </row>
    <row r="37" spans="1:13" x14ac:dyDescent="0.3">
      <c r="A37" s="97"/>
      <c r="B37" s="98"/>
      <c r="C37" s="99" t="str">
        <f>IFERROR(VLOOKUP(Tabela36[[#This Row],[Produto]],produtos,3,0),"")</f>
        <v/>
      </c>
      <c r="D37" s="100" t="str">
        <f>IFERROR(Tabela36[[#This Row],[preço unitário]]*Tabela36[[#This Row],[Qtd]],"")</f>
        <v/>
      </c>
      <c r="E37" s="86"/>
      <c r="F37" s="97"/>
      <c r="G37" s="97"/>
      <c r="H37" s="99" t="str">
        <f>IFERROR(VLOOKUP(Tabela37[[#This Row],[Produto]],produtos,5,0),"")</f>
        <v/>
      </c>
      <c r="I37" s="100" t="str">
        <f>IFERROR(Tabela37[[#This Row],[preço unitário]]*Tabela37[[#This Row],[Qtd]],"")</f>
        <v/>
      </c>
      <c r="J37" s="86"/>
      <c r="M37" s="92"/>
    </row>
    <row r="38" spans="1:13" x14ac:dyDescent="0.3">
      <c r="A38" s="97"/>
      <c r="B38" s="98"/>
      <c r="C38" s="99" t="str">
        <f>IFERROR(VLOOKUP(Tabela36[[#This Row],[Produto]],produtos,3,0),"")</f>
        <v/>
      </c>
      <c r="D38" s="100" t="str">
        <f>IFERROR(Tabela36[[#This Row],[preço unitário]]*Tabela36[[#This Row],[Qtd]],"")</f>
        <v/>
      </c>
      <c r="E38" s="86"/>
      <c r="F38" s="97"/>
      <c r="G38" s="97"/>
      <c r="H38" s="99" t="str">
        <f>IFERROR(VLOOKUP(Tabela37[[#This Row],[Produto]],produtos,5,0),"")</f>
        <v/>
      </c>
      <c r="I38" s="100" t="str">
        <f>IFERROR(Tabela37[[#This Row],[preço unitário]]*Tabela37[[#This Row],[Qtd]],"")</f>
        <v/>
      </c>
      <c r="J38" s="86"/>
      <c r="M38" s="92"/>
    </row>
    <row r="39" spans="1:13" x14ac:dyDescent="0.3">
      <c r="A39" s="97"/>
      <c r="B39" s="98"/>
      <c r="C39" s="99" t="str">
        <f>IFERROR(VLOOKUP(Tabela36[[#This Row],[Produto]],produtos,3,0),"")</f>
        <v/>
      </c>
      <c r="D39" s="100" t="str">
        <f>IFERROR(Tabela36[[#This Row],[preço unitário]]*Tabela36[[#This Row],[Qtd]],"")</f>
        <v/>
      </c>
      <c r="E39" s="86"/>
      <c r="F39" s="97"/>
      <c r="G39" s="97"/>
      <c r="H39" s="99" t="str">
        <f>IFERROR(VLOOKUP(Tabela37[[#This Row],[Produto]],produtos,5,0),"")</f>
        <v/>
      </c>
      <c r="I39" s="100" t="str">
        <f>IFERROR(Tabela37[[#This Row],[preço unitário]]*Tabela37[[#This Row],[Qtd]],"")</f>
        <v/>
      </c>
      <c r="J39" s="86"/>
      <c r="M39" s="92"/>
    </row>
    <row r="40" spans="1:13" x14ac:dyDescent="0.3">
      <c r="A40" s="97"/>
      <c r="B40" s="98"/>
      <c r="C40" s="99" t="str">
        <f>IFERROR(VLOOKUP(Tabela36[[#This Row],[Produto]],produtos,3,0),"")</f>
        <v/>
      </c>
      <c r="D40" s="100" t="str">
        <f>IFERROR(Tabela36[[#This Row],[preço unitário]]*Tabela36[[#This Row],[Qtd]],"")</f>
        <v/>
      </c>
      <c r="F40" s="97"/>
      <c r="G40" s="97"/>
      <c r="H40" s="99" t="str">
        <f>IFERROR(VLOOKUP(Tabela37[[#This Row],[Produto]],produtos,5,0),"")</f>
        <v/>
      </c>
      <c r="I40" s="100" t="str">
        <f>IFERROR(Tabela37[[#This Row],[preço unitário]]*Tabela37[[#This Row],[Qtd]],"")</f>
        <v/>
      </c>
      <c r="M40" s="92"/>
    </row>
    <row r="41" spans="1:13" x14ac:dyDescent="0.3">
      <c r="A41" s="97"/>
      <c r="B41" s="98"/>
      <c r="C41" s="99" t="str">
        <f>IFERROR(VLOOKUP(Tabela36[[#This Row],[Produto]],produtos,3,0),"")</f>
        <v/>
      </c>
      <c r="D41" s="100" t="str">
        <f>IFERROR(Tabela36[[#This Row],[preço unitário]]*Tabela36[[#This Row],[Qtd]],"")</f>
        <v/>
      </c>
      <c r="F41" s="97"/>
      <c r="G41" s="97"/>
      <c r="H41" s="99" t="str">
        <f>IFERROR(VLOOKUP(Tabela37[[#This Row],[Produto]],produtos,5,0),"")</f>
        <v/>
      </c>
      <c r="I41" s="100" t="str">
        <f>IFERROR(Tabela37[[#This Row],[preço unitário]]*Tabela37[[#This Row],[Qtd]],"")</f>
        <v/>
      </c>
      <c r="M41" s="92"/>
    </row>
    <row r="42" spans="1:13" x14ac:dyDescent="0.3">
      <c r="A42" s="97"/>
      <c r="B42" s="98"/>
      <c r="C42" s="99" t="str">
        <f>IFERROR(VLOOKUP(Tabela36[[#This Row],[Produto]],produtos,3,0),"")</f>
        <v/>
      </c>
      <c r="D42" s="100" t="str">
        <f>IFERROR(Tabela36[[#This Row],[preço unitário]]*Tabela36[[#This Row],[Qtd]],"")</f>
        <v/>
      </c>
      <c r="F42" s="97"/>
      <c r="G42" s="97"/>
      <c r="H42" s="99" t="str">
        <f>IFERROR(VLOOKUP(Tabela37[[#This Row],[Produto]],produtos,5,0),"")</f>
        <v/>
      </c>
      <c r="I42" s="100" t="str">
        <f>IFERROR(Tabela37[[#This Row],[preço unitário]]*Tabela37[[#This Row],[Qtd]],"")</f>
        <v/>
      </c>
      <c r="M42" s="92"/>
    </row>
    <row r="43" spans="1:13" x14ac:dyDescent="0.3">
      <c r="A43" s="97"/>
      <c r="B43" s="98"/>
      <c r="C43" s="99" t="str">
        <f>IFERROR(VLOOKUP(Tabela36[[#This Row],[Produto]],produtos,3,0),"")</f>
        <v/>
      </c>
      <c r="D43" s="100" t="str">
        <f>IFERROR(Tabela36[[#This Row],[preço unitário]]*Tabela36[[#This Row],[Qtd]],"")</f>
        <v/>
      </c>
      <c r="F43" s="97"/>
      <c r="G43" s="97"/>
      <c r="H43" s="99" t="str">
        <f>IFERROR(VLOOKUP(Tabela37[[#This Row],[Produto]],produtos,5,0),"")</f>
        <v/>
      </c>
      <c r="I43" s="100" t="str">
        <f>IFERROR(Tabela37[[#This Row],[preço unitário]]*Tabela37[[#This Row],[Qtd]],"")</f>
        <v/>
      </c>
      <c r="M43" s="92"/>
    </row>
    <row r="44" spans="1:13" x14ac:dyDescent="0.3">
      <c r="A44" s="97"/>
      <c r="B44" s="98"/>
      <c r="C44" s="99" t="str">
        <f>IFERROR(VLOOKUP(Tabela36[[#This Row],[Produto]],produtos,3,0),"")</f>
        <v/>
      </c>
      <c r="D44" s="100" t="str">
        <f>IFERROR(Tabela36[[#This Row],[preço unitário]]*Tabela36[[#This Row],[Qtd]],"")</f>
        <v/>
      </c>
      <c r="F44" s="97"/>
      <c r="G44" s="97"/>
      <c r="H44" s="99" t="str">
        <f>IFERROR(VLOOKUP(Tabela37[[#This Row],[Produto]],produtos,5,0),"")</f>
        <v/>
      </c>
      <c r="I44" s="100" t="str">
        <f>IFERROR(Tabela37[[#This Row],[preço unitário]]*Tabela37[[#This Row],[Qtd]],"")</f>
        <v/>
      </c>
      <c r="M44" s="92"/>
    </row>
    <row r="45" spans="1:13" x14ac:dyDescent="0.3">
      <c r="A45" s="97"/>
      <c r="B45" s="98"/>
      <c r="C45" s="99" t="str">
        <f>IFERROR(VLOOKUP(Tabela36[[#This Row],[Produto]],produtos,3,0),"")</f>
        <v/>
      </c>
      <c r="D45" s="100" t="str">
        <f>IFERROR(Tabela36[[#This Row],[preço unitário]]*Tabela36[[#This Row],[Qtd]],"")</f>
        <v/>
      </c>
      <c r="F45" s="97"/>
      <c r="G45" s="97"/>
      <c r="H45" s="99" t="str">
        <f>IFERROR(VLOOKUP(Tabela37[[#This Row],[Produto]],produtos,5,0),"")</f>
        <v/>
      </c>
      <c r="I45" s="100" t="str">
        <f>IFERROR(Tabela37[[#This Row],[preço unitário]]*Tabela37[[#This Row],[Qtd]],"")</f>
        <v/>
      </c>
      <c r="M45" s="92"/>
    </row>
    <row r="46" spans="1:13" x14ac:dyDescent="0.3">
      <c r="A46" s="97"/>
      <c r="B46" s="98"/>
      <c r="C46" s="99" t="str">
        <f>IFERROR(VLOOKUP(Tabela36[[#This Row],[Produto]],produtos,3,0),"")</f>
        <v/>
      </c>
      <c r="D46" s="100" t="str">
        <f>IFERROR(Tabela36[[#This Row],[preço unitário]]*Tabela36[[#This Row],[Qtd]],"")</f>
        <v/>
      </c>
      <c r="F46" s="97"/>
      <c r="G46" s="97"/>
      <c r="H46" s="99" t="str">
        <f>IFERROR(VLOOKUP(Tabela37[[#This Row],[Produto]],produtos,5,0),"")</f>
        <v/>
      </c>
      <c r="I46" s="100" t="str">
        <f>IFERROR(Tabela37[[#This Row],[preço unitário]]*Tabela37[[#This Row],[Qtd]],"")</f>
        <v/>
      </c>
      <c r="M46" s="92"/>
    </row>
    <row r="47" spans="1:13" x14ac:dyDescent="0.3">
      <c r="A47" s="97"/>
      <c r="B47" s="98"/>
      <c r="C47" s="99" t="str">
        <f>IFERROR(VLOOKUP(Tabela36[[#This Row],[Produto]],produtos,3,0),"")</f>
        <v/>
      </c>
      <c r="D47" s="100" t="str">
        <f>IFERROR(Tabela36[[#This Row],[preço unitário]]*Tabela36[[#This Row],[Qtd]],"")</f>
        <v/>
      </c>
      <c r="F47" s="97"/>
      <c r="G47" s="97"/>
      <c r="H47" s="99" t="str">
        <f>IFERROR(VLOOKUP(Tabela37[[#This Row],[Produto]],produtos,5,0),"")</f>
        <v/>
      </c>
      <c r="I47" s="100" t="str">
        <f>IFERROR(Tabela37[[#This Row],[preço unitário]]*Tabela37[[#This Row],[Qtd]],"")</f>
        <v/>
      </c>
      <c r="M47" s="92"/>
    </row>
    <row r="48" spans="1:13" x14ac:dyDescent="0.3">
      <c r="A48" s="97"/>
      <c r="B48" s="98"/>
      <c r="C48" s="99" t="str">
        <f>IFERROR(VLOOKUP(Tabela36[[#This Row],[Produto]],produtos,3,0),"")</f>
        <v/>
      </c>
      <c r="D48" s="100" t="str">
        <f>IFERROR(Tabela36[[#This Row],[preço unitário]]*Tabela36[[#This Row],[Qtd]],"")</f>
        <v/>
      </c>
      <c r="F48" s="97"/>
      <c r="G48" s="97"/>
      <c r="H48" s="99" t="str">
        <f>IFERROR(VLOOKUP(Tabela37[[#This Row],[Produto]],produtos,5,0),"")</f>
        <v/>
      </c>
      <c r="I48" s="100" t="str">
        <f>IFERROR(Tabela37[[#This Row],[preço unitário]]*Tabela37[[#This Row],[Qtd]],"")</f>
        <v/>
      </c>
      <c r="M48" s="92"/>
    </row>
    <row r="49" spans="1:13" x14ac:dyDescent="0.3">
      <c r="A49" s="97"/>
      <c r="B49" s="98"/>
      <c r="C49" s="99" t="str">
        <f>IFERROR(VLOOKUP(Tabela36[[#This Row],[Produto]],produtos,3,0),"")</f>
        <v/>
      </c>
      <c r="D49" s="100" t="str">
        <f>IFERROR(Tabela36[[#This Row],[preço unitário]]*Tabela36[[#This Row],[Qtd]],"")</f>
        <v/>
      </c>
      <c r="F49" s="97"/>
      <c r="G49" s="97"/>
      <c r="H49" s="99" t="str">
        <f>IFERROR(VLOOKUP(Tabela37[[#This Row],[Produto]],produtos,5,0),"")</f>
        <v/>
      </c>
      <c r="I49" s="100" t="str">
        <f>IFERROR(Tabela37[[#This Row],[preço unitário]]*Tabela37[[#This Row],[Qtd]],"")</f>
        <v/>
      </c>
      <c r="M49" s="92"/>
    </row>
    <row r="50" spans="1:13" x14ac:dyDescent="0.3">
      <c r="A50" s="97"/>
      <c r="B50" s="98"/>
      <c r="C50" s="99" t="str">
        <f>IFERROR(VLOOKUP(Tabela36[[#This Row],[Produto]],produtos,3,0),"")</f>
        <v/>
      </c>
      <c r="D50" s="100" t="str">
        <f>IFERROR(Tabela36[[#This Row],[preço unitário]]*Tabela36[[#This Row],[Qtd]],"")</f>
        <v/>
      </c>
      <c r="F50" s="97"/>
      <c r="G50" s="97"/>
      <c r="H50" s="99" t="str">
        <f>IFERROR(VLOOKUP(Tabela37[[#This Row],[Produto]],produtos,5,0),"")</f>
        <v/>
      </c>
      <c r="I50" s="100" t="str">
        <f>IFERROR(Tabela37[[#This Row],[preço unitário]]*Tabela37[[#This Row],[Qtd]],"")</f>
        <v/>
      </c>
      <c r="M50" s="92"/>
    </row>
    <row r="51" spans="1:13" x14ac:dyDescent="0.3">
      <c r="A51" s="97"/>
      <c r="B51" s="98"/>
      <c r="C51" s="99" t="str">
        <f>IFERROR(VLOOKUP(Tabela36[[#This Row],[Produto]],produtos,3,0),"")</f>
        <v/>
      </c>
      <c r="D51" s="100" t="str">
        <f>IFERROR(Tabela36[[#This Row],[preço unitário]]*Tabela36[[#This Row],[Qtd]],"")</f>
        <v/>
      </c>
      <c r="F51" s="97"/>
      <c r="G51" s="97"/>
      <c r="H51" s="99" t="str">
        <f>IFERROR(VLOOKUP(Tabela37[[#This Row],[Produto]],produtos,5,0),"")</f>
        <v/>
      </c>
      <c r="I51" s="100" t="str">
        <f>IFERROR(Tabela37[[#This Row],[preço unitário]]*Tabela37[[#This Row],[Qtd]],"")</f>
        <v/>
      </c>
      <c r="M51" s="92"/>
    </row>
    <row r="52" spans="1:13" x14ac:dyDescent="0.3">
      <c r="A52" s="97"/>
      <c r="B52" s="98"/>
      <c r="C52" s="99" t="str">
        <f>IFERROR(VLOOKUP(Tabela36[[#This Row],[Produto]],produtos,3,0),"")</f>
        <v/>
      </c>
      <c r="D52" s="100" t="str">
        <f>IFERROR(Tabela36[[#This Row],[preço unitário]]*Tabela36[[#This Row],[Qtd]],"")</f>
        <v/>
      </c>
      <c r="F52" s="97"/>
      <c r="G52" s="97"/>
      <c r="H52" s="99" t="str">
        <f>IFERROR(VLOOKUP(Tabela37[[#This Row],[Produto]],produtos,5,0),"")</f>
        <v/>
      </c>
      <c r="I52" s="100" t="str">
        <f>IFERROR(Tabela37[[#This Row],[preço unitário]]*Tabela37[[#This Row],[Qtd]],"")</f>
        <v/>
      </c>
      <c r="M52" s="92"/>
    </row>
    <row r="53" spans="1:13" x14ac:dyDescent="0.3">
      <c r="A53" s="97"/>
      <c r="B53" s="98"/>
      <c r="C53" s="99" t="str">
        <f>IFERROR(VLOOKUP(Tabela36[[#This Row],[Produto]],produtos,3,0),"")</f>
        <v/>
      </c>
      <c r="D53" s="100" t="str">
        <f>IFERROR(Tabela36[[#This Row],[preço unitário]]*Tabela36[[#This Row],[Qtd]],"")</f>
        <v/>
      </c>
      <c r="F53" s="97"/>
      <c r="G53" s="97"/>
      <c r="H53" s="99" t="str">
        <f>IFERROR(VLOOKUP(Tabela37[[#This Row],[Produto]],produtos,5,0),"")</f>
        <v/>
      </c>
      <c r="I53" s="100" t="str">
        <f>IFERROR(Tabela37[[#This Row],[preço unitário]]*Tabela37[[#This Row],[Qtd]],"")</f>
        <v/>
      </c>
      <c r="M53" s="92"/>
    </row>
    <row r="54" spans="1:13" x14ac:dyDescent="0.3">
      <c r="A54" s="97"/>
      <c r="B54" s="98"/>
      <c r="C54" s="99" t="str">
        <f>IFERROR(VLOOKUP(Tabela36[[#This Row],[Produto]],produtos,3,0),"")</f>
        <v/>
      </c>
      <c r="D54" s="100" t="str">
        <f>IFERROR(Tabela36[[#This Row],[preço unitário]]*Tabela36[[#This Row],[Qtd]],"")</f>
        <v/>
      </c>
      <c r="F54" s="97"/>
      <c r="G54" s="97"/>
      <c r="H54" s="99" t="str">
        <f>IFERROR(VLOOKUP(Tabela37[[#This Row],[Produto]],produtos,5,0),"")</f>
        <v/>
      </c>
      <c r="I54" s="100" t="str">
        <f>IFERROR(Tabela37[[#This Row],[preço unitário]]*Tabela37[[#This Row],[Qtd]],"")</f>
        <v/>
      </c>
      <c r="M54" s="92"/>
    </row>
    <row r="55" spans="1:13" x14ac:dyDescent="0.3">
      <c r="A55" s="97"/>
      <c r="B55" s="98"/>
      <c r="C55" s="99" t="str">
        <f>IFERROR(VLOOKUP(Tabela36[[#This Row],[Produto]],produtos,3,0),"")</f>
        <v/>
      </c>
      <c r="D55" s="100" t="str">
        <f>IFERROR(Tabela36[[#This Row],[preço unitário]]*Tabela36[[#This Row],[Qtd]],"")</f>
        <v/>
      </c>
      <c r="F55" s="97"/>
      <c r="G55" s="97"/>
      <c r="H55" s="99" t="str">
        <f>IFERROR(VLOOKUP(Tabela37[[#This Row],[Produto]],produtos,5,0),"")</f>
        <v/>
      </c>
      <c r="I55" s="100" t="str">
        <f>IFERROR(Tabela37[[#This Row],[preço unitário]]*Tabela37[[#This Row],[Qtd]],"")</f>
        <v/>
      </c>
      <c r="M55" s="92"/>
    </row>
    <row r="56" spans="1:13" x14ac:dyDescent="0.3">
      <c r="A56" s="97"/>
      <c r="B56" s="98"/>
      <c r="C56" s="99" t="str">
        <f>IFERROR(VLOOKUP(Tabela36[[#This Row],[Produto]],produtos,3,0),"")</f>
        <v/>
      </c>
      <c r="D56" s="100" t="str">
        <f>IFERROR(Tabela36[[#This Row],[preço unitário]]*Tabela36[[#This Row],[Qtd]],"")</f>
        <v/>
      </c>
      <c r="F56" s="97"/>
      <c r="G56" s="97"/>
      <c r="H56" s="99" t="str">
        <f>IFERROR(VLOOKUP(Tabela37[[#This Row],[Produto]],produtos,5,0),"")</f>
        <v/>
      </c>
      <c r="I56" s="100" t="str">
        <f>IFERROR(Tabela37[[#This Row],[preço unitário]]*Tabela37[[#This Row],[Qtd]],"")</f>
        <v/>
      </c>
      <c r="M56" s="92"/>
    </row>
    <row r="57" spans="1:13" x14ac:dyDescent="0.3">
      <c r="A57" s="97"/>
      <c r="B57" s="98"/>
      <c r="C57" s="99" t="str">
        <f>IFERROR(VLOOKUP(Tabela36[[#This Row],[Produto]],produtos,3,0),"")</f>
        <v/>
      </c>
      <c r="D57" s="100" t="str">
        <f>IFERROR(Tabela36[[#This Row],[preço unitário]]*Tabela36[[#This Row],[Qtd]],"")</f>
        <v/>
      </c>
      <c r="F57" s="97"/>
      <c r="G57" s="97"/>
      <c r="H57" s="99" t="str">
        <f>IFERROR(VLOOKUP(Tabela37[[#This Row],[Produto]],produtos,5,0),"")</f>
        <v/>
      </c>
      <c r="I57" s="100" t="str">
        <f>IFERROR(Tabela37[[#This Row],[preço unitário]]*Tabela37[[#This Row],[Qtd]],"")</f>
        <v/>
      </c>
      <c r="M57" s="92"/>
    </row>
    <row r="58" spans="1:13" x14ac:dyDescent="0.3">
      <c r="A58" s="97"/>
      <c r="B58" s="98"/>
      <c r="C58" s="99" t="str">
        <f>IFERROR(VLOOKUP(Tabela36[[#This Row],[Produto]],produtos,3,0),"")</f>
        <v/>
      </c>
      <c r="D58" s="100" t="str">
        <f>IFERROR(Tabela36[[#This Row],[preço unitário]]*Tabela36[[#This Row],[Qtd]],"")</f>
        <v/>
      </c>
      <c r="F58" s="97"/>
      <c r="G58" s="97"/>
      <c r="H58" s="99" t="str">
        <f>IFERROR(VLOOKUP(Tabela37[[#This Row],[Produto]],produtos,5,0),"")</f>
        <v/>
      </c>
      <c r="I58" s="100" t="str">
        <f>IFERROR(Tabela37[[#This Row],[preço unitário]]*Tabela37[[#This Row],[Qtd]],"")</f>
        <v/>
      </c>
      <c r="M58" s="92"/>
    </row>
    <row r="59" spans="1:13" x14ac:dyDescent="0.3">
      <c r="A59" s="97"/>
      <c r="B59" s="98"/>
      <c r="C59" s="99" t="str">
        <f>IFERROR(VLOOKUP(Tabela36[[#This Row],[Produto]],produtos,3,0),"")</f>
        <v/>
      </c>
      <c r="D59" s="100" t="str">
        <f>IFERROR(Tabela36[[#This Row],[preço unitário]]*Tabela36[[#This Row],[Qtd]],"")</f>
        <v/>
      </c>
      <c r="F59" s="97"/>
      <c r="G59" s="97"/>
      <c r="H59" s="99" t="str">
        <f>IFERROR(VLOOKUP(Tabela37[[#This Row],[Produto]],produtos,5,0),"")</f>
        <v/>
      </c>
      <c r="I59" s="100" t="str">
        <f>IFERROR(Tabela37[[#This Row],[preço unitário]]*Tabela37[[#This Row],[Qtd]],"")</f>
        <v/>
      </c>
      <c r="M59" s="92"/>
    </row>
    <row r="60" spans="1:13" x14ac:dyDescent="0.3">
      <c r="A60" s="97"/>
      <c r="B60" s="98"/>
      <c r="C60" s="99" t="str">
        <f>IFERROR(VLOOKUP(Tabela36[[#This Row],[Produto]],produtos,3,0),"")</f>
        <v/>
      </c>
      <c r="D60" s="100" t="str">
        <f>IFERROR(Tabela36[[#This Row],[preço unitário]]*Tabela36[[#This Row],[Qtd]],"")</f>
        <v/>
      </c>
      <c r="F60" s="97"/>
      <c r="G60" s="97"/>
      <c r="H60" s="99" t="str">
        <f>IFERROR(VLOOKUP(Tabela37[[#This Row],[Produto]],produtos,5,0),"")</f>
        <v/>
      </c>
      <c r="I60" s="100" t="str">
        <f>IFERROR(Tabela37[[#This Row],[preço unitário]]*Tabela37[[#This Row],[Qtd]],"")</f>
        <v/>
      </c>
      <c r="M60" s="92"/>
    </row>
    <row r="61" spans="1:13" x14ac:dyDescent="0.3">
      <c r="A61" s="97"/>
      <c r="B61" s="98"/>
      <c r="C61" s="99" t="str">
        <f>IFERROR(VLOOKUP(Tabela36[[#This Row],[Produto]],produtos,3,0),"")</f>
        <v/>
      </c>
      <c r="D61" s="100" t="str">
        <f>IFERROR(Tabela36[[#This Row],[preço unitário]]*Tabela36[[#This Row],[Qtd]],"")</f>
        <v/>
      </c>
      <c r="F61" s="97"/>
      <c r="G61" s="97"/>
      <c r="H61" s="99" t="str">
        <f>IFERROR(VLOOKUP(Tabela37[[#This Row],[Produto]],produtos,5,0),"")</f>
        <v/>
      </c>
      <c r="I61" s="100" t="str">
        <f>IFERROR(Tabela37[[#This Row],[preço unitário]]*Tabela37[[#This Row],[Qtd]],"")</f>
        <v/>
      </c>
      <c r="M61" s="92"/>
    </row>
    <row r="62" spans="1:13" x14ac:dyDescent="0.3">
      <c r="A62" s="97"/>
      <c r="B62" s="98"/>
      <c r="C62" s="99" t="str">
        <f>IFERROR(VLOOKUP(Tabela36[[#This Row],[Produto]],produtos,3,0),"")</f>
        <v/>
      </c>
      <c r="D62" s="100" t="str">
        <f>IFERROR(Tabela36[[#This Row],[preço unitário]]*Tabela36[[#This Row],[Qtd]],"")</f>
        <v/>
      </c>
      <c r="F62" s="97"/>
      <c r="G62" s="97"/>
      <c r="H62" s="99" t="str">
        <f>IFERROR(VLOOKUP(Tabela37[[#This Row],[Produto]],produtos,5,0),"")</f>
        <v/>
      </c>
      <c r="I62" s="100" t="str">
        <f>IFERROR(Tabela37[[#This Row],[preço unitário]]*Tabela37[[#This Row],[Qtd]],"")</f>
        <v/>
      </c>
      <c r="M62" s="92"/>
    </row>
    <row r="63" spans="1:13" x14ac:dyDescent="0.3">
      <c r="A63" s="97"/>
      <c r="B63" s="98"/>
      <c r="C63" s="99" t="str">
        <f>IFERROR(VLOOKUP(Tabela36[[#This Row],[Produto]],produtos,3,0),"")</f>
        <v/>
      </c>
      <c r="D63" s="100" t="str">
        <f>IFERROR(Tabela36[[#This Row],[preço unitário]]*Tabela36[[#This Row],[Qtd]],"")</f>
        <v/>
      </c>
      <c r="F63" s="97"/>
      <c r="G63" s="97"/>
      <c r="H63" s="99" t="str">
        <f>IFERROR(VLOOKUP(Tabela37[[#This Row],[Produto]],produtos,5,0),"")</f>
        <v/>
      </c>
      <c r="I63" s="100" t="str">
        <f>IFERROR(Tabela37[[#This Row],[preço unitário]]*Tabela37[[#This Row],[Qtd]],"")</f>
        <v/>
      </c>
      <c r="M63" s="92"/>
    </row>
    <row r="64" spans="1:13" x14ac:dyDescent="0.3">
      <c r="A64" s="97"/>
      <c r="B64" s="98"/>
      <c r="C64" s="99" t="str">
        <f>IFERROR(VLOOKUP(Tabela36[[#This Row],[Produto]],produtos,3,0),"")</f>
        <v/>
      </c>
      <c r="D64" s="100" t="str">
        <f>IFERROR(Tabela36[[#This Row],[preço unitário]]*Tabela36[[#This Row],[Qtd]],"")</f>
        <v/>
      </c>
      <c r="F64" s="97"/>
      <c r="G64" s="97"/>
      <c r="H64" s="99" t="str">
        <f>IFERROR(VLOOKUP(Tabela37[[#This Row],[Produto]],produtos,5,0),"")</f>
        <v/>
      </c>
      <c r="I64" s="100" t="str">
        <f>IFERROR(Tabela37[[#This Row],[preço unitário]]*Tabela37[[#This Row],[Qtd]],"")</f>
        <v/>
      </c>
      <c r="M64" s="92"/>
    </row>
    <row r="65" spans="1:13" x14ac:dyDescent="0.3">
      <c r="A65" s="97"/>
      <c r="B65" s="98"/>
      <c r="C65" s="99" t="str">
        <f>IFERROR(VLOOKUP(Tabela36[[#This Row],[Produto]],produtos,3,0),"")</f>
        <v/>
      </c>
      <c r="D65" s="100" t="str">
        <f>IFERROR(Tabela36[[#This Row],[preço unitário]]*Tabela36[[#This Row],[Qtd]],"")</f>
        <v/>
      </c>
      <c r="F65" s="97"/>
      <c r="G65" s="97"/>
      <c r="H65" s="99" t="str">
        <f>IFERROR(VLOOKUP(Tabela37[[#This Row],[Produto]],produtos,5,0),"")</f>
        <v/>
      </c>
      <c r="I65" s="100" t="str">
        <f>IFERROR(Tabela37[[#This Row],[preço unitário]]*Tabela37[[#This Row],[Qtd]],"")</f>
        <v/>
      </c>
      <c r="M65" s="92"/>
    </row>
    <row r="66" spans="1:13" x14ac:dyDescent="0.3">
      <c r="A66" s="97"/>
      <c r="B66" s="98"/>
      <c r="C66" s="99" t="str">
        <f>IFERROR(VLOOKUP(Tabela36[[#This Row],[Produto]],produtos,3,0),"")</f>
        <v/>
      </c>
      <c r="D66" s="100" t="str">
        <f>IFERROR(Tabela36[[#This Row],[preço unitário]]*Tabela36[[#This Row],[Qtd]],"")</f>
        <v/>
      </c>
      <c r="F66" s="97"/>
      <c r="G66" s="97"/>
      <c r="H66" s="99" t="str">
        <f>IFERROR(VLOOKUP(Tabela37[[#This Row],[Produto]],produtos,5,0),"")</f>
        <v/>
      </c>
      <c r="I66" s="100" t="str">
        <f>IFERROR(Tabela37[[#This Row],[preço unitário]]*Tabela37[[#This Row],[Qtd]],"")</f>
        <v/>
      </c>
      <c r="M66" s="92"/>
    </row>
    <row r="67" spans="1:13" x14ac:dyDescent="0.3">
      <c r="A67" s="97"/>
      <c r="B67" s="98"/>
      <c r="C67" s="99" t="str">
        <f>IFERROR(VLOOKUP(Tabela36[[#This Row],[Produto]],produtos,3,0),"")</f>
        <v/>
      </c>
      <c r="D67" s="100" t="str">
        <f>IFERROR(Tabela36[[#This Row],[preço unitário]]*Tabela36[[#This Row],[Qtd]],"")</f>
        <v/>
      </c>
      <c r="F67" s="97"/>
      <c r="G67" s="97"/>
      <c r="H67" s="99" t="str">
        <f>IFERROR(VLOOKUP(Tabela37[[#This Row],[Produto]],produtos,5,0),"")</f>
        <v/>
      </c>
      <c r="I67" s="100" t="str">
        <f>IFERROR(Tabela37[[#This Row],[preço unitário]]*Tabela37[[#This Row],[Qtd]],"")</f>
        <v/>
      </c>
      <c r="M67" s="92"/>
    </row>
    <row r="68" spans="1:13" x14ac:dyDescent="0.3">
      <c r="A68" s="97"/>
      <c r="B68" s="98"/>
      <c r="C68" s="99" t="str">
        <f>IFERROR(VLOOKUP(Tabela36[[#This Row],[Produto]],produtos,3,0),"")</f>
        <v/>
      </c>
      <c r="D68" s="100" t="str">
        <f>IFERROR(Tabela36[[#This Row],[preço unitário]]*Tabela36[[#This Row],[Qtd]],"")</f>
        <v/>
      </c>
      <c r="F68" s="97"/>
      <c r="G68" s="97"/>
      <c r="H68" s="99" t="str">
        <f>IFERROR(VLOOKUP(Tabela37[[#This Row],[Produto]],produtos,5,0),"")</f>
        <v/>
      </c>
      <c r="I68" s="100" t="str">
        <f>IFERROR(Tabela37[[#This Row],[preço unitário]]*Tabela37[[#This Row],[Qtd]],"")</f>
        <v/>
      </c>
      <c r="M68" s="92"/>
    </row>
    <row r="69" spans="1:13" x14ac:dyDescent="0.3">
      <c r="A69" s="97"/>
      <c r="B69" s="98"/>
      <c r="C69" s="99" t="str">
        <f>IFERROR(VLOOKUP(Tabela36[[#This Row],[Produto]],produtos,3,0),"")</f>
        <v/>
      </c>
      <c r="D69" s="100" t="str">
        <f>IFERROR(Tabela36[[#This Row],[preço unitário]]*Tabela36[[#This Row],[Qtd]],"")</f>
        <v/>
      </c>
      <c r="F69" s="97"/>
      <c r="G69" s="97"/>
      <c r="H69" s="99" t="str">
        <f>IFERROR(VLOOKUP(Tabela37[[#This Row],[Produto]],produtos,5,0),"")</f>
        <v/>
      </c>
      <c r="I69" s="100" t="str">
        <f>IFERROR(Tabela37[[#This Row],[preço unitário]]*Tabela37[[#This Row],[Qtd]],"")</f>
        <v/>
      </c>
      <c r="M69" s="92"/>
    </row>
    <row r="70" spans="1:13" x14ac:dyDescent="0.3">
      <c r="A70" s="97"/>
      <c r="B70" s="98"/>
      <c r="C70" s="99" t="str">
        <f>IFERROR(VLOOKUP(Tabela36[[#This Row],[Produto]],produtos,3,0),"")</f>
        <v/>
      </c>
      <c r="D70" s="100" t="str">
        <f>IFERROR(Tabela36[[#This Row],[preço unitário]]*Tabela36[[#This Row],[Qtd]],"")</f>
        <v/>
      </c>
      <c r="F70" s="97"/>
      <c r="G70" s="97"/>
      <c r="H70" s="99" t="str">
        <f>IFERROR(VLOOKUP(Tabela37[[#This Row],[Produto]],produtos,5,0),"")</f>
        <v/>
      </c>
      <c r="I70" s="100" t="str">
        <f>IFERROR(Tabela37[[#This Row],[preço unitário]]*Tabela37[[#This Row],[Qtd]],"")</f>
        <v/>
      </c>
      <c r="M70" s="92"/>
    </row>
    <row r="71" spans="1:13" x14ac:dyDescent="0.3">
      <c r="A71" s="97"/>
      <c r="B71" s="98"/>
      <c r="C71" s="99" t="str">
        <f>IFERROR(VLOOKUP(Tabela36[[#This Row],[Produto]],produtos,3,0),"")</f>
        <v/>
      </c>
      <c r="D71" s="100" t="str">
        <f>IFERROR(Tabela36[[#This Row],[preço unitário]]*Tabela36[[#This Row],[Qtd]],"")</f>
        <v/>
      </c>
      <c r="F71" s="97"/>
      <c r="G71" s="97"/>
      <c r="H71" s="99" t="str">
        <f>IFERROR(VLOOKUP(Tabela37[[#This Row],[Produto]],produtos,5,0),"")</f>
        <v/>
      </c>
      <c r="I71" s="100" t="str">
        <f>IFERROR(Tabela37[[#This Row],[preço unitário]]*Tabela37[[#This Row],[Qtd]],"")</f>
        <v/>
      </c>
      <c r="M71" s="92"/>
    </row>
    <row r="72" spans="1:13" x14ac:dyDescent="0.3">
      <c r="A72" s="97"/>
      <c r="B72" s="98"/>
      <c r="C72" s="99" t="str">
        <f>IFERROR(VLOOKUP(Tabela36[[#This Row],[Produto]],produtos,3,0),"")</f>
        <v/>
      </c>
      <c r="D72" s="100" t="str">
        <f>IFERROR(Tabela36[[#This Row],[preço unitário]]*Tabela36[[#This Row],[Qtd]],"")</f>
        <v/>
      </c>
      <c r="F72" s="97"/>
      <c r="G72" s="97"/>
      <c r="H72" s="99" t="str">
        <f>IFERROR(VLOOKUP(Tabela37[[#This Row],[Produto]],produtos,5,0),"")</f>
        <v/>
      </c>
      <c r="I72" s="100" t="str">
        <f>IFERROR(Tabela37[[#This Row],[preço unitário]]*Tabela37[[#This Row],[Qtd]],"")</f>
        <v/>
      </c>
      <c r="M72" s="92"/>
    </row>
    <row r="73" spans="1:13" x14ac:dyDescent="0.3">
      <c r="A73" s="97"/>
      <c r="B73" s="98"/>
      <c r="C73" s="99" t="str">
        <f>IFERROR(VLOOKUP(Tabela36[[#This Row],[Produto]],produtos,3,0),"")</f>
        <v/>
      </c>
      <c r="D73" s="100" t="str">
        <f>IFERROR(Tabela36[[#This Row],[preço unitário]]*Tabela36[[#This Row],[Qtd]],"")</f>
        <v/>
      </c>
      <c r="F73" s="97"/>
      <c r="G73" s="97"/>
      <c r="H73" s="99" t="str">
        <f>IFERROR(VLOOKUP(Tabela37[[#This Row],[Produto]],produtos,5,0),"")</f>
        <v/>
      </c>
      <c r="I73" s="100" t="str">
        <f>IFERROR(Tabela37[[#This Row],[preço unitário]]*Tabela37[[#This Row],[Qtd]],"")</f>
        <v/>
      </c>
      <c r="M73" s="92"/>
    </row>
    <row r="74" spans="1:13" x14ac:dyDescent="0.3">
      <c r="A74" s="97"/>
      <c r="B74" s="98"/>
      <c r="C74" s="99" t="str">
        <f>IFERROR(VLOOKUP(Tabela36[[#This Row],[Produto]],produtos,3,0),"")</f>
        <v/>
      </c>
      <c r="D74" s="100" t="str">
        <f>IFERROR(Tabela36[[#This Row],[preço unitário]]*Tabela36[[#This Row],[Qtd]],"")</f>
        <v/>
      </c>
      <c r="F74" s="97"/>
      <c r="G74" s="97"/>
      <c r="H74" s="99" t="str">
        <f>IFERROR(VLOOKUP(Tabela37[[#This Row],[Produto]],produtos,5,0),"")</f>
        <v/>
      </c>
      <c r="I74" s="100" t="str">
        <f>IFERROR(Tabela37[[#This Row],[preço unitário]]*Tabela37[[#This Row],[Qtd]],"")</f>
        <v/>
      </c>
      <c r="M74" s="92"/>
    </row>
    <row r="75" spans="1:13" x14ac:dyDescent="0.3">
      <c r="A75" s="97"/>
      <c r="B75" s="98"/>
      <c r="C75" s="99" t="str">
        <f>IFERROR(VLOOKUP(Tabela36[[#This Row],[Produto]],produtos,3,0),"")</f>
        <v/>
      </c>
      <c r="D75" s="100" t="str">
        <f>IFERROR(Tabela36[[#This Row],[preço unitário]]*Tabela36[[#This Row],[Qtd]],"")</f>
        <v/>
      </c>
      <c r="F75" s="97"/>
      <c r="G75" s="97"/>
      <c r="H75" s="99" t="str">
        <f>IFERROR(VLOOKUP(Tabela37[[#This Row],[Produto]],produtos,5,0),"")</f>
        <v/>
      </c>
      <c r="I75" s="100" t="str">
        <f>IFERROR(Tabela37[[#This Row],[preço unitário]]*Tabela37[[#This Row],[Qtd]],"")</f>
        <v/>
      </c>
      <c r="M75" s="92"/>
    </row>
    <row r="76" spans="1:13" x14ac:dyDescent="0.3">
      <c r="A76" s="97"/>
      <c r="B76" s="98"/>
      <c r="C76" s="99" t="str">
        <f>IFERROR(VLOOKUP(Tabela36[[#This Row],[Produto]],produtos,3,0),"")</f>
        <v/>
      </c>
      <c r="D76" s="100" t="str">
        <f>IFERROR(Tabela36[[#This Row],[preço unitário]]*Tabela36[[#This Row],[Qtd]],"")</f>
        <v/>
      </c>
      <c r="F76" s="97"/>
      <c r="G76" s="97"/>
      <c r="H76" s="99" t="str">
        <f>IFERROR(VLOOKUP(Tabela37[[#This Row],[Produto]],produtos,5,0),"")</f>
        <v/>
      </c>
      <c r="I76" s="100" t="str">
        <f>IFERROR(Tabela37[[#This Row],[preço unitário]]*Tabela37[[#This Row],[Qtd]],"")</f>
        <v/>
      </c>
      <c r="M76" s="92"/>
    </row>
    <row r="77" spans="1:13" x14ac:dyDescent="0.3">
      <c r="A77" s="97"/>
      <c r="B77" s="98"/>
      <c r="C77" s="99" t="str">
        <f>IFERROR(VLOOKUP(Tabela36[[#This Row],[Produto]],produtos,3,0),"")</f>
        <v/>
      </c>
      <c r="D77" s="100" t="str">
        <f>IFERROR(Tabela36[[#This Row],[preço unitário]]*Tabela36[[#This Row],[Qtd]],"")</f>
        <v/>
      </c>
      <c r="F77" s="97"/>
      <c r="G77" s="97"/>
      <c r="H77" s="99" t="str">
        <f>IFERROR(VLOOKUP(Tabela37[[#This Row],[Produto]],produtos,5,0),"")</f>
        <v/>
      </c>
      <c r="I77" s="100" t="str">
        <f>IFERROR(Tabela37[[#This Row],[preço unitário]]*Tabela37[[#This Row],[Qtd]],"")</f>
        <v/>
      </c>
      <c r="M77" s="92"/>
    </row>
    <row r="78" spans="1:13" x14ac:dyDescent="0.3">
      <c r="A78" s="97"/>
      <c r="B78" s="98"/>
      <c r="C78" s="99" t="str">
        <f>IFERROR(VLOOKUP(Tabela36[[#This Row],[Produto]],produtos,3,0),"")</f>
        <v/>
      </c>
      <c r="D78" s="100" t="str">
        <f>IFERROR(Tabela36[[#This Row],[preço unitário]]*Tabela36[[#This Row],[Qtd]],"")</f>
        <v/>
      </c>
      <c r="F78" s="97"/>
      <c r="G78" s="97"/>
      <c r="H78" s="99" t="str">
        <f>IFERROR(VLOOKUP(Tabela37[[#This Row],[Produto]],produtos,5,0),"")</f>
        <v/>
      </c>
      <c r="I78" s="100" t="str">
        <f>IFERROR(Tabela37[[#This Row],[preço unitário]]*Tabela37[[#This Row],[Qtd]],"")</f>
        <v/>
      </c>
      <c r="M78" s="92"/>
    </row>
    <row r="79" spans="1:13" x14ac:dyDescent="0.3">
      <c r="A79" s="97"/>
      <c r="B79" s="98"/>
      <c r="C79" s="99" t="str">
        <f>IFERROR(VLOOKUP(Tabela36[[#This Row],[Produto]],produtos,3,0),"")</f>
        <v/>
      </c>
      <c r="D79" s="100" t="str">
        <f>IFERROR(Tabela36[[#This Row],[preço unitário]]*Tabela36[[#This Row],[Qtd]],"")</f>
        <v/>
      </c>
      <c r="F79" s="97"/>
      <c r="G79" s="97"/>
      <c r="H79" s="99" t="str">
        <f>IFERROR(VLOOKUP(Tabela37[[#This Row],[Produto]],produtos,5,0),"")</f>
        <v/>
      </c>
      <c r="I79" s="100" t="str">
        <f>IFERROR(Tabela37[[#This Row],[preço unitário]]*Tabela37[[#This Row],[Qtd]],"")</f>
        <v/>
      </c>
      <c r="M79" s="92"/>
    </row>
    <row r="80" spans="1:13" x14ac:dyDescent="0.3">
      <c r="A80" s="97"/>
      <c r="B80" s="98"/>
      <c r="C80" s="99" t="str">
        <f>IFERROR(VLOOKUP(Tabela36[[#This Row],[Produto]],produtos,3,0),"")</f>
        <v/>
      </c>
      <c r="D80" s="100" t="str">
        <f>IFERROR(Tabela36[[#This Row],[preço unitário]]*Tabela36[[#This Row],[Qtd]],"")</f>
        <v/>
      </c>
      <c r="F80" s="97"/>
      <c r="G80" s="97"/>
      <c r="H80" s="99" t="str">
        <f>IFERROR(VLOOKUP(Tabela37[[#This Row],[Produto]],produtos,5,0),"")</f>
        <v/>
      </c>
      <c r="I80" s="100" t="str">
        <f>IFERROR(Tabela37[[#This Row],[preço unitário]]*Tabela37[[#This Row],[Qtd]],"")</f>
        <v/>
      </c>
      <c r="M80" s="92"/>
    </row>
    <row r="81" spans="1:13" x14ac:dyDescent="0.3">
      <c r="A81" s="97"/>
      <c r="B81" s="98"/>
      <c r="C81" s="99" t="str">
        <f>IFERROR(VLOOKUP(Tabela36[[#This Row],[Produto]],produtos,3,0),"")</f>
        <v/>
      </c>
      <c r="D81" s="100" t="str">
        <f>IFERROR(Tabela36[[#This Row],[preço unitário]]*Tabela36[[#This Row],[Qtd]],"")</f>
        <v/>
      </c>
      <c r="F81" s="97"/>
      <c r="G81" s="97"/>
      <c r="H81" s="99" t="str">
        <f>IFERROR(VLOOKUP(Tabela37[[#This Row],[Produto]],produtos,5,0),"")</f>
        <v/>
      </c>
      <c r="I81" s="100" t="str">
        <f>IFERROR(Tabela37[[#This Row],[preço unitário]]*Tabela37[[#This Row],[Qtd]],"")</f>
        <v/>
      </c>
      <c r="M81" s="92"/>
    </row>
    <row r="82" spans="1:13" x14ac:dyDescent="0.3">
      <c r="A82" s="97"/>
      <c r="B82" s="98"/>
      <c r="C82" s="99" t="str">
        <f>IFERROR(VLOOKUP(Tabela36[[#This Row],[Produto]],produtos,3,0),"")</f>
        <v/>
      </c>
      <c r="D82" s="100" t="str">
        <f>IFERROR(Tabela36[[#This Row],[preço unitário]]*Tabela36[[#This Row],[Qtd]],"")</f>
        <v/>
      </c>
      <c r="F82" s="97"/>
      <c r="G82" s="97"/>
      <c r="H82" s="99" t="str">
        <f>IFERROR(VLOOKUP(Tabela37[[#This Row],[Produto]],produtos,5,0),"")</f>
        <v/>
      </c>
      <c r="I82" s="100" t="str">
        <f>IFERROR(Tabela37[[#This Row],[preço unitário]]*Tabela37[[#This Row],[Qtd]],"")</f>
        <v/>
      </c>
      <c r="M82" s="92"/>
    </row>
    <row r="83" spans="1:13" x14ac:dyDescent="0.3">
      <c r="A83" s="97"/>
      <c r="B83" s="98"/>
      <c r="C83" s="99" t="str">
        <f>IFERROR(VLOOKUP(Tabela36[[#This Row],[Produto]],produtos,3,0),"")</f>
        <v/>
      </c>
      <c r="D83" s="100" t="str">
        <f>IFERROR(Tabela36[[#This Row],[preço unitário]]*Tabela36[[#This Row],[Qtd]],"")</f>
        <v/>
      </c>
      <c r="F83" s="97"/>
      <c r="G83" s="97"/>
      <c r="H83" s="99" t="str">
        <f>IFERROR(VLOOKUP(Tabela37[[#This Row],[Produto]],produtos,5,0),"")</f>
        <v/>
      </c>
      <c r="I83" s="100" t="str">
        <f>IFERROR(Tabela37[[#This Row],[preço unitário]]*Tabela37[[#This Row],[Qtd]],"")</f>
        <v/>
      </c>
      <c r="M83" s="92"/>
    </row>
    <row r="84" spans="1:13" x14ac:dyDescent="0.3">
      <c r="A84" s="97"/>
      <c r="B84" s="98"/>
      <c r="C84" s="99" t="str">
        <f>IFERROR(VLOOKUP(Tabela36[[#This Row],[Produto]],produtos,3,0),"")</f>
        <v/>
      </c>
      <c r="D84" s="100" t="str">
        <f>IFERROR(Tabela36[[#This Row],[preço unitário]]*Tabela36[[#This Row],[Qtd]],"")</f>
        <v/>
      </c>
      <c r="F84" s="97"/>
      <c r="G84" s="97"/>
      <c r="H84" s="99" t="str">
        <f>IFERROR(VLOOKUP(Tabela37[[#This Row],[Produto]],produtos,5,0),"")</f>
        <v/>
      </c>
      <c r="I84" s="100" t="str">
        <f>IFERROR(Tabela37[[#This Row],[preço unitário]]*Tabela37[[#This Row],[Qtd]],"")</f>
        <v/>
      </c>
      <c r="M84" s="92"/>
    </row>
    <row r="85" spans="1:13" x14ac:dyDescent="0.3">
      <c r="A85" s="97"/>
      <c r="B85" s="98"/>
      <c r="C85" s="99" t="str">
        <f>IFERROR(VLOOKUP(Tabela36[[#This Row],[Produto]],produtos,3,0),"")</f>
        <v/>
      </c>
      <c r="D85" s="100" t="str">
        <f>IFERROR(Tabela36[[#This Row],[preço unitário]]*Tabela36[[#This Row],[Qtd]],"")</f>
        <v/>
      </c>
      <c r="F85" s="97"/>
      <c r="G85" s="97"/>
      <c r="H85" s="99" t="str">
        <f>IFERROR(VLOOKUP(Tabela37[[#This Row],[Produto]],produtos,5,0),"")</f>
        <v/>
      </c>
      <c r="I85" s="100" t="str">
        <f>IFERROR(Tabela37[[#This Row],[preço unitário]]*Tabela37[[#This Row],[Qtd]],"")</f>
        <v/>
      </c>
      <c r="M85" s="92"/>
    </row>
    <row r="86" spans="1:13" x14ac:dyDescent="0.3">
      <c r="A86" s="97"/>
      <c r="B86" s="98"/>
      <c r="C86" s="99" t="str">
        <f>IFERROR(VLOOKUP(Tabela36[[#This Row],[Produto]],produtos,3,0),"")</f>
        <v/>
      </c>
      <c r="D86" s="100" t="str">
        <f>IFERROR(Tabela36[[#This Row],[preço unitário]]*Tabela36[[#This Row],[Qtd]],"")</f>
        <v/>
      </c>
      <c r="F86" s="97"/>
      <c r="G86" s="97"/>
      <c r="H86" s="99" t="str">
        <f>IFERROR(VLOOKUP(Tabela37[[#This Row],[Produto]],produtos,5,0),"")</f>
        <v/>
      </c>
      <c r="I86" s="100" t="str">
        <f>IFERROR(Tabela37[[#This Row],[preço unitário]]*Tabela37[[#This Row],[Qtd]],"")</f>
        <v/>
      </c>
      <c r="M86" s="92"/>
    </row>
    <row r="87" spans="1:13" x14ac:dyDescent="0.3">
      <c r="A87" s="97"/>
      <c r="B87" s="98"/>
      <c r="C87" s="99" t="str">
        <f>IFERROR(VLOOKUP(Tabela36[[#This Row],[Produto]],produtos,3,0),"")</f>
        <v/>
      </c>
      <c r="D87" s="100" t="str">
        <f>IFERROR(Tabela36[[#This Row],[preço unitário]]*Tabela36[[#This Row],[Qtd]],"")</f>
        <v/>
      </c>
      <c r="F87" s="97"/>
      <c r="G87" s="97"/>
      <c r="H87" s="99" t="str">
        <f>IFERROR(VLOOKUP(Tabela37[[#This Row],[Produto]],produtos,5,0),"")</f>
        <v/>
      </c>
      <c r="I87" s="100" t="str">
        <f>IFERROR(Tabela37[[#This Row],[preço unitário]]*Tabela37[[#This Row],[Qtd]],"")</f>
        <v/>
      </c>
      <c r="M87" s="92"/>
    </row>
    <row r="88" spans="1:13" x14ac:dyDescent="0.3">
      <c r="A88" s="97"/>
      <c r="B88" s="98"/>
      <c r="C88" s="99" t="str">
        <f>IFERROR(VLOOKUP(Tabela36[[#This Row],[Produto]],produtos,3,0),"")</f>
        <v/>
      </c>
      <c r="D88" s="100" t="str">
        <f>IFERROR(Tabela36[[#This Row],[preço unitário]]*Tabela36[[#This Row],[Qtd]],"")</f>
        <v/>
      </c>
      <c r="F88" s="97"/>
      <c r="G88" s="97"/>
      <c r="H88" s="99" t="str">
        <f>IFERROR(VLOOKUP(Tabela37[[#This Row],[Produto]],produtos,5,0),"")</f>
        <v/>
      </c>
      <c r="I88" s="100" t="str">
        <f>IFERROR(Tabela37[[#This Row],[preço unitário]]*Tabela37[[#This Row],[Qtd]],"")</f>
        <v/>
      </c>
      <c r="M88" s="92"/>
    </row>
    <row r="89" spans="1:13" x14ac:dyDescent="0.3">
      <c r="A89" s="97"/>
      <c r="B89" s="98"/>
      <c r="C89" s="99" t="str">
        <f>IFERROR(VLOOKUP(Tabela36[[#This Row],[Produto]],produtos,3,0),"")</f>
        <v/>
      </c>
      <c r="D89" s="100" t="str">
        <f>IFERROR(Tabela36[[#This Row],[preço unitário]]*Tabela36[[#This Row],[Qtd]],"")</f>
        <v/>
      </c>
      <c r="F89" s="97"/>
      <c r="G89" s="97"/>
      <c r="H89" s="99" t="str">
        <f>IFERROR(VLOOKUP(Tabela37[[#This Row],[Produto]],produtos,5,0),"")</f>
        <v/>
      </c>
      <c r="I89" s="100" t="str">
        <f>IFERROR(Tabela37[[#This Row],[preço unitário]]*Tabela37[[#This Row],[Qtd]],"")</f>
        <v/>
      </c>
      <c r="M89" s="92"/>
    </row>
    <row r="90" spans="1:13" x14ac:dyDescent="0.3">
      <c r="A90" s="97"/>
      <c r="B90" s="98"/>
      <c r="C90" s="99" t="str">
        <f>IFERROR(VLOOKUP(Tabela36[[#This Row],[Produto]],produtos,3,0),"")</f>
        <v/>
      </c>
      <c r="D90" s="100" t="str">
        <f>IFERROR(Tabela36[[#This Row],[preço unitário]]*Tabela36[[#This Row],[Qtd]],"")</f>
        <v/>
      </c>
      <c r="F90" s="97"/>
      <c r="G90" s="97"/>
      <c r="H90" s="99" t="str">
        <f>IFERROR(VLOOKUP(Tabela37[[#This Row],[Produto]],produtos,5,0),"")</f>
        <v/>
      </c>
      <c r="I90" s="100" t="str">
        <f>IFERROR(Tabela37[[#This Row],[preço unitário]]*Tabela37[[#This Row],[Qtd]],"")</f>
        <v/>
      </c>
      <c r="M90" s="92"/>
    </row>
    <row r="91" spans="1:13" x14ac:dyDescent="0.3">
      <c r="A91" s="97"/>
      <c r="B91" s="98"/>
      <c r="C91" s="99" t="str">
        <f>IFERROR(VLOOKUP(Tabela36[[#This Row],[Produto]],produtos,3,0),"")</f>
        <v/>
      </c>
      <c r="D91" s="100" t="str">
        <f>IFERROR(Tabela36[[#This Row],[preço unitário]]*Tabela36[[#This Row],[Qtd]],"")</f>
        <v/>
      </c>
      <c r="F91" s="97"/>
      <c r="G91" s="97"/>
      <c r="H91" s="99" t="str">
        <f>IFERROR(VLOOKUP(Tabela37[[#This Row],[Produto]],produtos,5,0),"")</f>
        <v/>
      </c>
      <c r="I91" s="100" t="str">
        <f>IFERROR(Tabela37[[#This Row],[preço unitário]]*Tabela37[[#This Row],[Qtd]],"")</f>
        <v/>
      </c>
      <c r="M91" s="92"/>
    </row>
    <row r="92" spans="1:13" x14ac:dyDescent="0.3">
      <c r="A92" s="97"/>
      <c r="B92" s="98"/>
      <c r="C92" s="99" t="str">
        <f>IFERROR(VLOOKUP(Tabela36[[#This Row],[Produto]],produtos,3,0),"")</f>
        <v/>
      </c>
      <c r="D92" s="100" t="str">
        <f>IFERROR(Tabela36[[#This Row],[preço unitário]]*Tabela36[[#This Row],[Qtd]],"")</f>
        <v/>
      </c>
      <c r="F92" s="97"/>
      <c r="G92" s="97"/>
      <c r="H92" s="99" t="str">
        <f>IFERROR(VLOOKUP(Tabela37[[#This Row],[Produto]],produtos,5,0),"")</f>
        <v/>
      </c>
      <c r="I92" s="100" t="str">
        <f>IFERROR(Tabela37[[#This Row],[preço unitário]]*Tabela37[[#This Row],[Qtd]],"")</f>
        <v/>
      </c>
      <c r="M92" s="92"/>
    </row>
    <row r="93" spans="1:13" x14ac:dyDescent="0.3">
      <c r="A93" s="97"/>
      <c r="B93" s="98"/>
      <c r="C93" s="99" t="str">
        <f>IFERROR(VLOOKUP(Tabela36[[#This Row],[Produto]],produtos,3,0),"")</f>
        <v/>
      </c>
      <c r="D93" s="100" t="str">
        <f>IFERROR(Tabela36[[#This Row],[preço unitário]]*Tabela36[[#This Row],[Qtd]],"")</f>
        <v/>
      </c>
      <c r="F93" s="97"/>
      <c r="G93" s="97"/>
      <c r="H93" s="99" t="str">
        <f>IFERROR(VLOOKUP(Tabela37[[#This Row],[Produto]],produtos,5,0),"")</f>
        <v/>
      </c>
      <c r="I93" s="100" t="str">
        <f>IFERROR(Tabela37[[#This Row],[preço unitário]]*Tabela37[[#This Row],[Qtd]],"")</f>
        <v/>
      </c>
      <c r="M93" s="92"/>
    </row>
    <row r="94" spans="1:13" x14ac:dyDescent="0.3">
      <c r="A94" s="97"/>
      <c r="B94" s="98"/>
      <c r="C94" s="99" t="str">
        <f>IFERROR(VLOOKUP(Tabela36[[#This Row],[Produto]],produtos,3,0),"")</f>
        <v/>
      </c>
      <c r="D94" s="100" t="str">
        <f>IFERROR(Tabela36[[#This Row],[preço unitário]]*Tabela36[[#This Row],[Qtd]],"")</f>
        <v/>
      </c>
      <c r="F94" s="97"/>
      <c r="G94" s="97"/>
      <c r="H94" s="99" t="str">
        <f>IFERROR(VLOOKUP(Tabela37[[#This Row],[Produto]],produtos,5,0),"")</f>
        <v/>
      </c>
      <c r="I94" s="100" t="str">
        <f>IFERROR(Tabela37[[#This Row],[preço unitário]]*Tabela37[[#This Row],[Qtd]],"")</f>
        <v/>
      </c>
      <c r="M94" s="92"/>
    </row>
    <row r="95" spans="1:13" x14ac:dyDescent="0.3">
      <c r="A95" s="97"/>
      <c r="B95" s="98"/>
      <c r="C95" s="99" t="str">
        <f>IFERROR(VLOOKUP(Tabela36[[#This Row],[Produto]],produtos,3,0),"")</f>
        <v/>
      </c>
      <c r="D95" s="100" t="str">
        <f>IFERROR(Tabela36[[#This Row],[preço unitário]]*Tabela36[[#This Row],[Qtd]],"")</f>
        <v/>
      </c>
      <c r="F95" s="97"/>
      <c r="G95" s="97"/>
      <c r="H95" s="99" t="str">
        <f>IFERROR(VLOOKUP(Tabela37[[#This Row],[Produto]],produtos,5,0),"")</f>
        <v/>
      </c>
      <c r="I95" s="100" t="str">
        <f>IFERROR(Tabela37[[#This Row],[preço unitário]]*Tabela37[[#This Row],[Qtd]],"")</f>
        <v/>
      </c>
      <c r="M95" s="92"/>
    </row>
    <row r="96" spans="1:13" x14ac:dyDescent="0.3">
      <c r="A96" s="97"/>
      <c r="B96" s="98"/>
      <c r="C96" s="99" t="str">
        <f>IFERROR(VLOOKUP(Tabela36[[#This Row],[Produto]],produtos,3,0),"")</f>
        <v/>
      </c>
      <c r="D96" s="100" t="str">
        <f>IFERROR(Tabela36[[#This Row],[preço unitário]]*Tabela36[[#This Row],[Qtd]],"")</f>
        <v/>
      </c>
      <c r="F96" s="97"/>
      <c r="G96" s="97"/>
      <c r="H96" s="99" t="str">
        <f>IFERROR(VLOOKUP(Tabela37[[#This Row],[Produto]],produtos,5,0),"")</f>
        <v/>
      </c>
      <c r="I96" s="100" t="str">
        <f>IFERROR(Tabela37[[#This Row],[preço unitário]]*Tabela37[[#This Row],[Qtd]],"")</f>
        <v/>
      </c>
      <c r="M96" s="92"/>
    </row>
    <row r="97" spans="1:13" x14ac:dyDescent="0.3">
      <c r="A97" s="97"/>
      <c r="B97" s="98"/>
      <c r="C97" s="99" t="str">
        <f>IFERROR(VLOOKUP(Tabela36[[#This Row],[Produto]],produtos,3,0),"")</f>
        <v/>
      </c>
      <c r="D97" s="100" t="str">
        <f>IFERROR(Tabela36[[#This Row],[preço unitário]]*Tabela36[[#This Row],[Qtd]],"")</f>
        <v/>
      </c>
      <c r="F97" s="97"/>
      <c r="G97" s="97"/>
      <c r="H97" s="99" t="str">
        <f>IFERROR(VLOOKUP(Tabela37[[#This Row],[Produto]],produtos,5,0),"")</f>
        <v/>
      </c>
      <c r="I97" s="100" t="str">
        <f>IFERROR(Tabela37[[#This Row],[preço unitário]]*Tabela37[[#This Row],[Qtd]],"")</f>
        <v/>
      </c>
      <c r="M97" s="92"/>
    </row>
    <row r="98" spans="1:13" x14ac:dyDescent="0.3">
      <c r="A98" s="97"/>
      <c r="B98" s="98"/>
      <c r="C98" s="99" t="str">
        <f>IFERROR(VLOOKUP(Tabela36[[#This Row],[Produto]],produtos,3,0),"")</f>
        <v/>
      </c>
      <c r="D98" s="100" t="str">
        <f>IFERROR(Tabela36[[#This Row],[preço unitário]]*Tabela36[[#This Row],[Qtd]],"")</f>
        <v/>
      </c>
      <c r="F98" s="97"/>
      <c r="G98" s="97"/>
      <c r="H98" s="99" t="str">
        <f>IFERROR(VLOOKUP(Tabela37[[#This Row],[Produto]],produtos,5,0),"")</f>
        <v/>
      </c>
      <c r="I98" s="100" t="str">
        <f>IFERROR(Tabela37[[#This Row],[preço unitário]]*Tabela37[[#This Row],[Qtd]],"")</f>
        <v/>
      </c>
      <c r="M98" s="92"/>
    </row>
    <row r="99" spans="1:13" x14ac:dyDescent="0.3">
      <c r="A99" s="97"/>
      <c r="B99" s="98"/>
      <c r="C99" s="99" t="str">
        <f>IFERROR(VLOOKUP(Tabela36[[#This Row],[Produto]],produtos,3,0),"")</f>
        <v/>
      </c>
      <c r="D99" s="100" t="str">
        <f>IFERROR(Tabela36[[#This Row],[preço unitário]]*Tabela36[[#This Row],[Qtd]],"")</f>
        <v/>
      </c>
      <c r="F99" s="97"/>
      <c r="G99" s="97"/>
      <c r="H99" s="99" t="str">
        <f>IFERROR(VLOOKUP(Tabela37[[#This Row],[Produto]],produtos,5,0),"")</f>
        <v/>
      </c>
      <c r="I99" s="100" t="str">
        <f>IFERROR(Tabela37[[#This Row],[preço unitário]]*Tabela37[[#This Row],[Qtd]],"")</f>
        <v/>
      </c>
      <c r="M99" s="92"/>
    </row>
    <row r="100" spans="1:13" x14ac:dyDescent="0.3">
      <c r="A100" s="97"/>
      <c r="B100" s="98"/>
      <c r="C100" s="99" t="str">
        <f>IFERROR(VLOOKUP(Tabela36[[#This Row],[Produto]],produtos,3,0),"")</f>
        <v/>
      </c>
      <c r="D100" s="100" t="str">
        <f>IFERROR(Tabela36[[#This Row],[preço unitário]]*Tabela36[[#This Row],[Qtd]],"")</f>
        <v/>
      </c>
      <c r="F100" s="97"/>
      <c r="G100" s="97"/>
      <c r="H100" s="99" t="str">
        <f>IFERROR(VLOOKUP(Tabela37[[#This Row],[Produto]],produtos,5,0),"")</f>
        <v/>
      </c>
      <c r="I100" s="100" t="str">
        <f>IFERROR(Tabela37[[#This Row],[preço unitário]]*Tabela37[[#This Row],[Qtd]],"")</f>
        <v/>
      </c>
      <c r="M100" s="92"/>
    </row>
    <row r="101" spans="1:13" x14ac:dyDescent="0.3">
      <c r="A101" s="97"/>
      <c r="B101" s="98"/>
      <c r="C101" s="99" t="str">
        <f>IFERROR(VLOOKUP(Tabela36[[#This Row],[Produto]],produtos,3,0),"")</f>
        <v/>
      </c>
      <c r="D101" s="100" t="str">
        <f>IFERROR(Tabela36[[#This Row],[preço unitário]]*Tabela36[[#This Row],[Qtd]],"")</f>
        <v/>
      </c>
      <c r="F101" s="97"/>
      <c r="G101" s="97"/>
      <c r="H101" s="99" t="str">
        <f>IFERROR(VLOOKUP(Tabela37[[#This Row],[Produto]],produtos,5,0),"")</f>
        <v/>
      </c>
      <c r="I101" s="100" t="str">
        <f>IFERROR(Tabela37[[#This Row],[preço unitário]]*Tabela37[[#This Row],[Qtd]],"")</f>
        <v/>
      </c>
      <c r="M101" s="92"/>
    </row>
    <row r="102" spans="1:13" x14ac:dyDescent="0.3">
      <c r="A102" s="97"/>
      <c r="B102" s="98"/>
      <c r="C102" s="99" t="str">
        <f>IFERROR(VLOOKUP(Tabela36[[#This Row],[Produto]],produtos,3,0),"")</f>
        <v/>
      </c>
      <c r="D102" s="100" t="str">
        <f>IFERROR(Tabela36[[#This Row],[preço unitário]]*Tabela36[[#This Row],[Qtd]],"")</f>
        <v/>
      </c>
      <c r="F102" s="97"/>
      <c r="G102" s="97"/>
      <c r="H102" s="99" t="str">
        <f>IFERROR(VLOOKUP(Tabela37[[#This Row],[Produto]],produtos,5,0),"")</f>
        <v/>
      </c>
      <c r="I102" s="100" t="str">
        <f>IFERROR(Tabela37[[#This Row],[preço unitário]]*Tabela37[[#This Row],[Qtd]],"")</f>
        <v/>
      </c>
      <c r="M102" s="92"/>
    </row>
    <row r="103" spans="1:13" x14ac:dyDescent="0.3">
      <c r="A103" s="97"/>
      <c r="B103" s="98"/>
      <c r="C103" s="99" t="str">
        <f>IFERROR(VLOOKUP(Tabela36[[#This Row],[Produto]],produtos,3,0),"")</f>
        <v/>
      </c>
      <c r="D103" s="100" t="str">
        <f>IFERROR(Tabela36[[#This Row],[preço unitário]]*Tabela36[[#This Row],[Qtd]],"")</f>
        <v/>
      </c>
      <c r="F103" s="97"/>
      <c r="G103" s="97"/>
      <c r="H103" s="99" t="str">
        <f>IFERROR(VLOOKUP(Tabela37[[#This Row],[Produto]],produtos,5,0),"")</f>
        <v/>
      </c>
      <c r="I103" s="100" t="str">
        <f>IFERROR(Tabela37[[#This Row],[preço unitário]]*Tabela37[[#This Row],[Qtd]],"")</f>
        <v/>
      </c>
      <c r="M103" s="92"/>
    </row>
    <row r="104" spans="1:13" x14ac:dyDescent="0.3">
      <c r="A104" s="97"/>
      <c r="B104" s="98"/>
      <c r="C104" s="99" t="str">
        <f>IFERROR(VLOOKUP(Tabela36[[#This Row],[Produto]],produtos,3,0),"")</f>
        <v/>
      </c>
      <c r="D104" s="100" t="str">
        <f>IFERROR(Tabela36[[#This Row],[preço unitário]]*Tabela36[[#This Row],[Qtd]],"")</f>
        <v/>
      </c>
      <c r="F104" s="97"/>
      <c r="G104" s="97"/>
      <c r="H104" s="99" t="str">
        <f>IFERROR(VLOOKUP(Tabela37[[#This Row],[Produto]],produtos,5,0),"")</f>
        <v/>
      </c>
      <c r="I104" s="100" t="str">
        <f>IFERROR(Tabela37[[#This Row],[preço unitário]]*Tabela37[[#This Row],[Qtd]],"")</f>
        <v/>
      </c>
      <c r="M104" s="92"/>
    </row>
    <row r="105" spans="1:13" x14ac:dyDescent="0.3">
      <c r="A105" s="97"/>
      <c r="B105" s="98"/>
      <c r="C105" s="99" t="str">
        <f>IFERROR(VLOOKUP(Tabela36[[#This Row],[Produto]],produtos,3,0),"")</f>
        <v/>
      </c>
      <c r="D105" s="100" t="str">
        <f>IFERROR(Tabela36[[#This Row],[preço unitário]]*Tabela36[[#This Row],[Qtd]],"")</f>
        <v/>
      </c>
      <c r="F105" s="97"/>
      <c r="G105" s="97"/>
      <c r="H105" s="99" t="str">
        <f>IFERROR(VLOOKUP(Tabela37[[#This Row],[Produto]],produtos,5,0),"")</f>
        <v/>
      </c>
      <c r="I105" s="100" t="str">
        <f>IFERROR(Tabela37[[#This Row],[preço unitário]]*Tabela37[[#This Row],[Qtd]],"")</f>
        <v/>
      </c>
      <c r="M105" s="92"/>
    </row>
    <row r="106" spans="1:13" x14ac:dyDescent="0.3">
      <c r="A106" s="97"/>
      <c r="B106" s="98"/>
      <c r="C106" s="99" t="str">
        <f>IFERROR(VLOOKUP(Tabela36[[#This Row],[Produto]],produtos,3,0),"")</f>
        <v/>
      </c>
      <c r="D106" s="100" t="str">
        <f>IFERROR(Tabela36[[#This Row],[preço unitário]]*Tabela36[[#This Row],[Qtd]],"")</f>
        <v/>
      </c>
      <c r="F106" s="97"/>
      <c r="G106" s="97"/>
      <c r="H106" s="99" t="str">
        <f>IFERROR(VLOOKUP(Tabela37[[#This Row],[Produto]],produtos,5,0),"")</f>
        <v/>
      </c>
      <c r="I106" s="100" t="str">
        <f>IFERROR(Tabela37[[#This Row],[preço unitário]]*Tabela37[[#This Row],[Qtd]],"")</f>
        <v/>
      </c>
      <c r="M106" s="92"/>
    </row>
    <row r="107" spans="1:13" x14ac:dyDescent="0.3">
      <c r="A107" s="97"/>
      <c r="B107" s="98"/>
      <c r="C107" s="99" t="str">
        <f>IFERROR(VLOOKUP(Tabela36[[#This Row],[Produto]],produtos,3,0),"")</f>
        <v/>
      </c>
      <c r="D107" s="100" t="str">
        <f>IFERROR(Tabela36[[#This Row],[preço unitário]]*Tabela36[[#This Row],[Qtd]],"")</f>
        <v/>
      </c>
      <c r="F107" s="97"/>
      <c r="G107" s="97"/>
      <c r="H107" s="99" t="str">
        <f>IFERROR(VLOOKUP(Tabela37[[#This Row],[Produto]],produtos,5,0),"")</f>
        <v/>
      </c>
      <c r="I107" s="100" t="str">
        <f>IFERROR(Tabela37[[#This Row],[preço unitário]]*Tabela37[[#This Row],[Qtd]],"")</f>
        <v/>
      </c>
      <c r="M107" s="92"/>
    </row>
    <row r="108" spans="1:13" x14ac:dyDescent="0.3">
      <c r="A108" s="97"/>
      <c r="B108" s="98"/>
      <c r="C108" s="99" t="str">
        <f>IFERROR(VLOOKUP(Tabela36[[#This Row],[Produto]],produtos,3,0),"")</f>
        <v/>
      </c>
      <c r="D108" s="100" t="str">
        <f>IFERROR(Tabela36[[#This Row],[preço unitário]]*Tabela36[[#This Row],[Qtd]],"")</f>
        <v/>
      </c>
      <c r="F108" s="97"/>
      <c r="G108" s="97"/>
      <c r="H108" s="99" t="str">
        <f>IFERROR(VLOOKUP(Tabela37[[#This Row],[Produto]],produtos,5,0),"")</f>
        <v/>
      </c>
      <c r="I108" s="100" t="str">
        <f>IFERROR(Tabela37[[#This Row],[preço unitário]]*Tabela37[[#This Row],[Qtd]],"")</f>
        <v/>
      </c>
      <c r="M108" s="92"/>
    </row>
    <row r="109" spans="1:13" x14ac:dyDescent="0.3">
      <c r="A109" s="97"/>
      <c r="B109" s="98"/>
      <c r="C109" s="99" t="str">
        <f>IFERROR(VLOOKUP(Tabela36[[#This Row],[Produto]],produtos,3,0),"")</f>
        <v/>
      </c>
      <c r="D109" s="100" t="str">
        <f>IFERROR(Tabela36[[#This Row],[preço unitário]]*Tabela36[[#This Row],[Qtd]],"")</f>
        <v/>
      </c>
      <c r="F109" s="97"/>
      <c r="G109" s="97"/>
      <c r="H109" s="99" t="str">
        <f>IFERROR(VLOOKUP(Tabela37[[#This Row],[Produto]],produtos,5,0),"")</f>
        <v/>
      </c>
      <c r="I109" s="100" t="str">
        <f>IFERROR(Tabela37[[#This Row],[preço unitário]]*Tabela37[[#This Row],[Qtd]],"")</f>
        <v/>
      </c>
      <c r="M109" s="92"/>
    </row>
    <row r="110" spans="1:13" x14ac:dyDescent="0.3">
      <c r="A110" s="97"/>
      <c r="B110" s="98"/>
      <c r="C110" s="99" t="str">
        <f>IFERROR(VLOOKUP(Tabela36[[#This Row],[Produto]],produtos,3,0),"")</f>
        <v/>
      </c>
      <c r="D110" s="100" t="str">
        <f>IFERROR(Tabela36[[#This Row],[preço unitário]]*Tabela36[[#This Row],[Qtd]],"")</f>
        <v/>
      </c>
      <c r="F110" s="97"/>
      <c r="G110" s="97"/>
      <c r="H110" s="99" t="str">
        <f>IFERROR(VLOOKUP(Tabela37[[#This Row],[Produto]],produtos,5,0),"")</f>
        <v/>
      </c>
      <c r="I110" s="100" t="str">
        <f>IFERROR(Tabela37[[#This Row],[preço unitário]]*Tabela37[[#This Row],[Qtd]],"")</f>
        <v/>
      </c>
      <c r="M110" s="92"/>
    </row>
    <row r="111" spans="1:13" x14ac:dyDescent="0.3">
      <c r="A111" s="97"/>
      <c r="B111" s="98"/>
      <c r="C111" s="99" t="str">
        <f>IFERROR(VLOOKUP(Tabela36[[#This Row],[Produto]],produtos,3,0),"")</f>
        <v/>
      </c>
      <c r="D111" s="100" t="str">
        <f>IFERROR(Tabela36[[#This Row],[preço unitário]]*Tabela36[[#This Row],[Qtd]],"")</f>
        <v/>
      </c>
      <c r="F111" s="97"/>
      <c r="G111" s="97"/>
      <c r="H111" s="99" t="str">
        <f>IFERROR(VLOOKUP(Tabela37[[#This Row],[Produto]],produtos,5,0),"")</f>
        <v/>
      </c>
      <c r="I111" s="100" t="str">
        <f>IFERROR(Tabela37[[#This Row],[preço unitário]]*Tabela37[[#This Row],[Qtd]],"")</f>
        <v/>
      </c>
      <c r="M111" s="92"/>
    </row>
    <row r="112" spans="1:13" x14ac:dyDescent="0.3">
      <c r="A112" s="97"/>
      <c r="B112" s="98"/>
      <c r="C112" s="99" t="str">
        <f>IFERROR(VLOOKUP(Tabela36[[#This Row],[Produto]],produtos,3,0),"")</f>
        <v/>
      </c>
      <c r="D112" s="100" t="str">
        <f>IFERROR(Tabela36[[#This Row],[preço unitário]]*Tabela36[[#This Row],[Qtd]],"")</f>
        <v/>
      </c>
      <c r="F112" s="97"/>
      <c r="G112" s="97"/>
      <c r="H112" s="99" t="str">
        <f>IFERROR(VLOOKUP(Tabela37[[#This Row],[Produto]],produtos,5,0),"")</f>
        <v/>
      </c>
      <c r="I112" s="100" t="str">
        <f>IFERROR(Tabela37[[#This Row],[preço unitário]]*Tabela37[[#This Row],[Qtd]],"")</f>
        <v/>
      </c>
      <c r="M112" s="92"/>
    </row>
    <row r="113" spans="1:13" x14ac:dyDescent="0.3">
      <c r="A113" s="97"/>
      <c r="B113" s="98"/>
      <c r="C113" s="99" t="str">
        <f>IFERROR(VLOOKUP(Tabela36[[#This Row],[Produto]],produtos,3,0),"")</f>
        <v/>
      </c>
      <c r="D113" s="100" t="str">
        <f>IFERROR(Tabela36[[#This Row],[preço unitário]]*Tabela36[[#This Row],[Qtd]],"")</f>
        <v/>
      </c>
      <c r="F113" s="97"/>
      <c r="G113" s="97"/>
      <c r="H113" s="99" t="str">
        <f>IFERROR(VLOOKUP(Tabela37[[#This Row],[Produto]],produtos,5,0),"")</f>
        <v/>
      </c>
      <c r="I113" s="100" t="str">
        <f>IFERROR(Tabela37[[#This Row],[preço unitário]]*Tabela37[[#This Row],[Qtd]],"")</f>
        <v/>
      </c>
      <c r="M113" s="92"/>
    </row>
    <row r="114" spans="1:13" x14ac:dyDescent="0.3">
      <c r="A114" s="97"/>
      <c r="B114" s="98"/>
      <c r="C114" s="99" t="str">
        <f>IFERROR(VLOOKUP(Tabela36[[#This Row],[Produto]],produtos,3,0),"")</f>
        <v/>
      </c>
      <c r="D114" s="100" t="str">
        <f>IFERROR(Tabela36[[#This Row],[preço unitário]]*Tabela36[[#This Row],[Qtd]],"")</f>
        <v/>
      </c>
      <c r="F114" s="97"/>
      <c r="G114" s="97"/>
      <c r="H114" s="99" t="str">
        <f>IFERROR(VLOOKUP(Tabela37[[#This Row],[Produto]],produtos,5,0),"")</f>
        <v/>
      </c>
      <c r="I114" s="100" t="str">
        <f>IFERROR(Tabela37[[#This Row],[preço unitário]]*Tabela37[[#This Row],[Qtd]],"")</f>
        <v/>
      </c>
      <c r="M114" s="92"/>
    </row>
    <row r="115" spans="1:13" x14ac:dyDescent="0.3">
      <c r="A115" s="97"/>
      <c r="B115" s="98"/>
      <c r="C115" s="99" t="str">
        <f>IFERROR(VLOOKUP(Tabela36[[#This Row],[Produto]],produtos,3,0),"")</f>
        <v/>
      </c>
      <c r="D115" s="100" t="str">
        <f>IFERROR(Tabela36[[#This Row],[preço unitário]]*Tabela36[[#This Row],[Qtd]],"")</f>
        <v/>
      </c>
      <c r="F115" s="97"/>
      <c r="G115" s="97"/>
      <c r="H115" s="99" t="str">
        <f>IFERROR(VLOOKUP(Tabela37[[#This Row],[Produto]],produtos,5,0),"")</f>
        <v/>
      </c>
      <c r="I115" s="100" t="str">
        <f>IFERROR(Tabela37[[#This Row],[preço unitário]]*Tabela37[[#This Row],[Qtd]],"")</f>
        <v/>
      </c>
      <c r="M115" s="92"/>
    </row>
    <row r="116" spans="1:13" x14ac:dyDescent="0.3">
      <c r="A116" s="97"/>
      <c r="B116" s="98"/>
      <c r="C116" s="99" t="str">
        <f>IFERROR(VLOOKUP(Tabela36[[#This Row],[Produto]],produtos,3,0),"")</f>
        <v/>
      </c>
      <c r="D116" s="100" t="str">
        <f>IFERROR(Tabela36[[#This Row],[preço unitário]]*Tabela36[[#This Row],[Qtd]],"")</f>
        <v/>
      </c>
      <c r="F116" s="97"/>
      <c r="G116" s="97"/>
      <c r="H116" s="99" t="str">
        <f>IFERROR(VLOOKUP(Tabela37[[#This Row],[Produto]],produtos,5,0),"")</f>
        <v/>
      </c>
      <c r="I116" s="100" t="str">
        <f>IFERROR(Tabela37[[#This Row],[preço unitário]]*Tabela37[[#This Row],[Qtd]],"")</f>
        <v/>
      </c>
      <c r="M116" s="92"/>
    </row>
    <row r="117" spans="1:13" x14ac:dyDescent="0.3">
      <c r="A117" s="97"/>
      <c r="B117" s="98"/>
      <c r="C117" s="99" t="str">
        <f>IFERROR(VLOOKUP(Tabela36[[#This Row],[Produto]],produtos,3,0),"")</f>
        <v/>
      </c>
      <c r="D117" s="100" t="str">
        <f>IFERROR(Tabela36[[#This Row],[preço unitário]]*Tabela36[[#This Row],[Qtd]],"")</f>
        <v/>
      </c>
      <c r="F117" s="97"/>
      <c r="G117" s="97"/>
      <c r="H117" s="99" t="str">
        <f>IFERROR(VLOOKUP(Tabela37[[#This Row],[Produto]],produtos,5,0),"")</f>
        <v/>
      </c>
      <c r="I117" s="100" t="str">
        <f>IFERROR(Tabela37[[#This Row],[preço unitário]]*Tabela37[[#This Row],[Qtd]],"")</f>
        <v/>
      </c>
      <c r="M117" s="92"/>
    </row>
    <row r="118" spans="1:13" x14ac:dyDescent="0.3">
      <c r="A118" s="97"/>
      <c r="B118" s="98"/>
      <c r="C118" s="99" t="str">
        <f>IFERROR(VLOOKUP(Tabela36[[#This Row],[Produto]],produtos,3,0),"")</f>
        <v/>
      </c>
      <c r="D118" s="100" t="str">
        <f>IFERROR(Tabela36[[#This Row],[preço unitário]]*Tabela36[[#This Row],[Qtd]],"")</f>
        <v/>
      </c>
      <c r="F118" s="97"/>
      <c r="G118" s="97"/>
      <c r="H118" s="99" t="str">
        <f>IFERROR(VLOOKUP(Tabela37[[#This Row],[Produto]],produtos,5,0),"")</f>
        <v/>
      </c>
      <c r="I118" s="100" t="str">
        <f>IFERROR(Tabela37[[#This Row],[preço unitário]]*Tabela37[[#This Row],[Qtd]],"")</f>
        <v/>
      </c>
      <c r="M118" s="92"/>
    </row>
    <row r="119" spans="1:13" x14ac:dyDescent="0.3">
      <c r="A119" s="97"/>
      <c r="B119" s="98"/>
      <c r="C119" s="99" t="str">
        <f>IFERROR(VLOOKUP(Tabela36[[#This Row],[Produto]],produtos,3,0),"")</f>
        <v/>
      </c>
      <c r="D119" s="100" t="str">
        <f>IFERROR(Tabela36[[#This Row],[preço unitário]]*Tabela36[[#This Row],[Qtd]],"")</f>
        <v/>
      </c>
      <c r="F119" s="97"/>
      <c r="G119" s="97"/>
      <c r="H119" s="99" t="str">
        <f>IFERROR(VLOOKUP(Tabela37[[#This Row],[Produto]],produtos,5,0),"")</f>
        <v/>
      </c>
      <c r="I119" s="100" t="str">
        <f>IFERROR(Tabela37[[#This Row],[preço unitário]]*Tabela37[[#This Row],[Qtd]],"")</f>
        <v/>
      </c>
      <c r="M119" s="92"/>
    </row>
    <row r="120" spans="1:13" x14ac:dyDescent="0.3">
      <c r="A120" s="97"/>
      <c r="B120" s="98"/>
      <c r="C120" s="99" t="str">
        <f>IFERROR(VLOOKUP(Tabela36[[#This Row],[Produto]],produtos,3,0),"")</f>
        <v/>
      </c>
      <c r="D120" s="100" t="str">
        <f>IFERROR(Tabela36[[#This Row],[preço unitário]]*Tabela36[[#This Row],[Qtd]],"")</f>
        <v/>
      </c>
      <c r="F120" s="97"/>
      <c r="G120" s="97"/>
      <c r="H120" s="99" t="str">
        <f>IFERROR(VLOOKUP(Tabela37[[#This Row],[Produto]],produtos,5,0),"")</f>
        <v/>
      </c>
      <c r="I120" s="100" t="str">
        <f>IFERROR(Tabela37[[#This Row],[preço unitário]]*Tabela37[[#This Row],[Qtd]],"")</f>
        <v/>
      </c>
      <c r="M120" s="92"/>
    </row>
    <row r="121" spans="1:13" x14ac:dyDescent="0.3">
      <c r="A121" s="97"/>
      <c r="B121" s="98"/>
      <c r="C121" s="99" t="str">
        <f>IFERROR(VLOOKUP(Tabela36[[#This Row],[Produto]],produtos,3,0),"")</f>
        <v/>
      </c>
      <c r="D121" s="100" t="str">
        <f>IFERROR(Tabela36[[#This Row],[preço unitário]]*Tabela36[[#This Row],[Qtd]],"")</f>
        <v/>
      </c>
      <c r="F121" s="97"/>
      <c r="G121" s="97"/>
      <c r="H121" s="99" t="str">
        <f>IFERROR(VLOOKUP(Tabela37[[#This Row],[Produto]],produtos,5,0),"")</f>
        <v/>
      </c>
      <c r="I121" s="100" t="str">
        <f>IFERROR(Tabela37[[#This Row],[preço unitário]]*Tabela37[[#This Row],[Qtd]],"")</f>
        <v/>
      </c>
      <c r="M121" s="92"/>
    </row>
    <row r="122" spans="1:13" x14ac:dyDescent="0.3">
      <c r="A122" s="97"/>
      <c r="B122" s="98"/>
      <c r="C122" s="99" t="str">
        <f>IFERROR(VLOOKUP(Tabela36[[#This Row],[Produto]],produtos,3,0),"")</f>
        <v/>
      </c>
      <c r="D122" s="100" t="str">
        <f>IFERROR(Tabela36[[#This Row],[preço unitário]]*Tabela36[[#This Row],[Qtd]],"")</f>
        <v/>
      </c>
      <c r="F122" s="97"/>
      <c r="G122" s="97"/>
      <c r="H122" s="99" t="str">
        <f>IFERROR(VLOOKUP(Tabela37[[#This Row],[Produto]],produtos,5,0),"")</f>
        <v/>
      </c>
      <c r="I122" s="100" t="str">
        <f>IFERROR(Tabela37[[#This Row],[preço unitário]]*Tabela37[[#This Row],[Qtd]],"")</f>
        <v/>
      </c>
      <c r="M122" s="92"/>
    </row>
    <row r="123" spans="1:13" x14ac:dyDescent="0.3">
      <c r="A123" s="97"/>
      <c r="B123" s="98"/>
      <c r="C123" s="99" t="str">
        <f>IFERROR(VLOOKUP(Tabela36[[#This Row],[Produto]],produtos,3,0),"")</f>
        <v/>
      </c>
      <c r="D123" s="100" t="str">
        <f>IFERROR(Tabela36[[#This Row],[preço unitário]]*Tabela36[[#This Row],[Qtd]],"")</f>
        <v/>
      </c>
      <c r="F123" s="97"/>
      <c r="G123" s="97"/>
      <c r="H123" s="99" t="str">
        <f>IFERROR(VLOOKUP(Tabela37[[#This Row],[Produto]],produtos,5,0),"")</f>
        <v/>
      </c>
      <c r="I123" s="100" t="str">
        <f>IFERROR(Tabela37[[#This Row],[preço unitário]]*Tabela37[[#This Row],[Qtd]],"")</f>
        <v/>
      </c>
      <c r="M123" s="92"/>
    </row>
    <row r="124" spans="1:13" x14ac:dyDescent="0.3">
      <c r="A124" s="97"/>
      <c r="B124" s="98"/>
      <c r="C124" s="99" t="str">
        <f>IFERROR(VLOOKUP(Tabela36[[#This Row],[Produto]],produtos,3,0),"")</f>
        <v/>
      </c>
      <c r="D124" s="100" t="str">
        <f>IFERROR(Tabela36[[#This Row],[preço unitário]]*Tabela36[[#This Row],[Qtd]],"")</f>
        <v/>
      </c>
      <c r="F124" s="97"/>
      <c r="G124" s="97"/>
      <c r="H124" s="99" t="str">
        <f>IFERROR(VLOOKUP(Tabela37[[#This Row],[Produto]],produtos,5,0),"")</f>
        <v/>
      </c>
      <c r="I124" s="100" t="str">
        <f>IFERROR(Tabela37[[#This Row],[preço unitário]]*Tabela37[[#This Row],[Qtd]],"")</f>
        <v/>
      </c>
      <c r="M124" s="92"/>
    </row>
    <row r="125" spans="1:13" x14ac:dyDescent="0.3">
      <c r="A125" s="97"/>
      <c r="B125" s="98"/>
      <c r="C125" s="99" t="str">
        <f>IFERROR(VLOOKUP(Tabela36[[#This Row],[Produto]],produtos,3,0),"")</f>
        <v/>
      </c>
      <c r="D125" s="100" t="str">
        <f>IFERROR(Tabela36[[#This Row],[preço unitário]]*Tabela36[[#This Row],[Qtd]],"")</f>
        <v/>
      </c>
      <c r="F125" s="97"/>
      <c r="G125" s="97"/>
      <c r="H125" s="99" t="str">
        <f>IFERROR(VLOOKUP(Tabela37[[#This Row],[Produto]],produtos,5,0),"")</f>
        <v/>
      </c>
      <c r="I125" s="100" t="str">
        <f>IFERROR(Tabela37[[#This Row],[preço unitário]]*Tabela37[[#This Row],[Qtd]],"")</f>
        <v/>
      </c>
      <c r="M125" s="92"/>
    </row>
    <row r="126" spans="1:13" x14ac:dyDescent="0.3">
      <c r="A126" s="97"/>
      <c r="B126" s="98"/>
      <c r="C126" s="99" t="str">
        <f>IFERROR(VLOOKUP(Tabela36[[#This Row],[Produto]],produtos,3,0),"")</f>
        <v/>
      </c>
      <c r="D126" s="100" t="str">
        <f>IFERROR(Tabela36[[#This Row],[preço unitário]]*Tabela36[[#This Row],[Qtd]],"")</f>
        <v/>
      </c>
      <c r="F126" s="97"/>
      <c r="G126" s="97"/>
      <c r="H126" s="99" t="str">
        <f>IFERROR(VLOOKUP(Tabela37[[#This Row],[Produto]],produtos,5,0),"")</f>
        <v/>
      </c>
      <c r="I126" s="100" t="str">
        <f>IFERROR(Tabela37[[#This Row],[preço unitário]]*Tabela37[[#This Row],[Qtd]],"")</f>
        <v/>
      </c>
      <c r="M126" s="92"/>
    </row>
    <row r="127" spans="1:13" x14ac:dyDescent="0.3">
      <c r="A127" s="97"/>
      <c r="B127" s="98"/>
      <c r="C127" s="99" t="str">
        <f>IFERROR(VLOOKUP(Tabela36[[#This Row],[Produto]],produtos,3,0),"")</f>
        <v/>
      </c>
      <c r="D127" s="100" t="str">
        <f>IFERROR(Tabela36[[#This Row],[preço unitário]]*Tabela36[[#This Row],[Qtd]],"")</f>
        <v/>
      </c>
      <c r="F127" s="97"/>
      <c r="G127" s="97"/>
      <c r="H127" s="99" t="str">
        <f>IFERROR(VLOOKUP(Tabela37[[#This Row],[Produto]],produtos,5,0),"")</f>
        <v/>
      </c>
      <c r="I127" s="100" t="str">
        <f>IFERROR(Tabela37[[#This Row],[preço unitário]]*Tabela37[[#This Row],[Qtd]],"")</f>
        <v/>
      </c>
      <c r="M127" s="92"/>
    </row>
    <row r="128" spans="1:13" x14ac:dyDescent="0.3">
      <c r="A128" s="97"/>
      <c r="B128" s="98"/>
      <c r="C128" s="99" t="str">
        <f>IFERROR(VLOOKUP(Tabela36[[#This Row],[Produto]],produtos,3,0),"")</f>
        <v/>
      </c>
      <c r="D128" s="100" t="str">
        <f>IFERROR(Tabela36[[#This Row],[preço unitário]]*Tabela36[[#This Row],[Qtd]],"")</f>
        <v/>
      </c>
      <c r="F128" s="97"/>
      <c r="G128" s="97"/>
      <c r="H128" s="99" t="str">
        <f>IFERROR(VLOOKUP(Tabela37[[#This Row],[Produto]],produtos,5,0),"")</f>
        <v/>
      </c>
      <c r="I128" s="100" t="str">
        <f>IFERROR(Tabela37[[#This Row],[preço unitário]]*Tabela37[[#This Row],[Qtd]],"")</f>
        <v/>
      </c>
      <c r="M128" s="92"/>
    </row>
    <row r="129" spans="1:13" x14ac:dyDescent="0.3">
      <c r="A129" s="97"/>
      <c r="B129" s="98"/>
      <c r="C129" s="99" t="str">
        <f>IFERROR(VLOOKUP(Tabela36[[#This Row],[Produto]],produtos,3,0),"")</f>
        <v/>
      </c>
      <c r="D129" s="100" t="str">
        <f>IFERROR(Tabela36[[#This Row],[preço unitário]]*Tabela36[[#This Row],[Qtd]],"")</f>
        <v/>
      </c>
      <c r="F129" s="97"/>
      <c r="G129" s="97"/>
      <c r="H129" s="99" t="str">
        <f>IFERROR(VLOOKUP(Tabela37[[#This Row],[Produto]],produtos,5,0),"")</f>
        <v/>
      </c>
      <c r="I129" s="100" t="str">
        <f>IFERROR(Tabela37[[#This Row],[preço unitário]]*Tabela37[[#This Row],[Qtd]],"")</f>
        <v/>
      </c>
      <c r="M129" s="92"/>
    </row>
    <row r="130" spans="1:13" x14ac:dyDescent="0.3">
      <c r="A130" s="97"/>
      <c r="B130" s="98"/>
      <c r="C130" s="99" t="str">
        <f>IFERROR(VLOOKUP(Tabela36[[#This Row],[Produto]],produtos,3,0),"")</f>
        <v/>
      </c>
      <c r="D130" s="100" t="str">
        <f>IFERROR(Tabela36[[#This Row],[preço unitário]]*Tabela36[[#This Row],[Qtd]],"")</f>
        <v/>
      </c>
      <c r="F130" s="97"/>
      <c r="G130" s="97"/>
      <c r="H130" s="99" t="str">
        <f>IFERROR(VLOOKUP(Tabela37[[#This Row],[Produto]],produtos,5,0),"")</f>
        <v/>
      </c>
      <c r="I130" s="100" t="str">
        <f>IFERROR(Tabela37[[#This Row],[preço unitário]]*Tabela37[[#This Row],[Qtd]],"")</f>
        <v/>
      </c>
      <c r="M130" s="92"/>
    </row>
    <row r="131" spans="1:13" x14ac:dyDescent="0.3">
      <c r="A131" s="97"/>
      <c r="B131" s="98"/>
      <c r="C131" s="99" t="str">
        <f>IFERROR(VLOOKUP(Tabela36[[#This Row],[Produto]],produtos,3,0),"")</f>
        <v/>
      </c>
      <c r="D131" s="100" t="str">
        <f>IFERROR(Tabela36[[#This Row],[preço unitário]]*Tabela36[[#This Row],[Qtd]],"")</f>
        <v/>
      </c>
      <c r="F131" s="97"/>
      <c r="G131" s="97"/>
      <c r="H131" s="99" t="str">
        <f>IFERROR(VLOOKUP(Tabela37[[#This Row],[Produto]],produtos,5,0),"")</f>
        <v/>
      </c>
      <c r="I131" s="100" t="str">
        <f>IFERROR(Tabela37[[#This Row],[preço unitário]]*Tabela37[[#This Row],[Qtd]],"")</f>
        <v/>
      </c>
      <c r="M131" s="92"/>
    </row>
    <row r="132" spans="1:13" x14ac:dyDescent="0.3">
      <c r="A132" s="97"/>
      <c r="B132" s="98"/>
      <c r="C132" s="99" t="str">
        <f>IFERROR(VLOOKUP(Tabela36[[#This Row],[Produto]],produtos,3,0),"")</f>
        <v/>
      </c>
      <c r="D132" s="100" t="str">
        <f>IFERROR(Tabela36[[#This Row],[preço unitário]]*Tabela36[[#This Row],[Qtd]],"")</f>
        <v/>
      </c>
      <c r="F132" s="97"/>
      <c r="G132" s="97"/>
      <c r="H132" s="99" t="str">
        <f>IFERROR(VLOOKUP(Tabela37[[#This Row],[Produto]],produtos,5,0),"")</f>
        <v/>
      </c>
      <c r="I132" s="100" t="str">
        <f>IFERROR(Tabela37[[#This Row],[preço unitário]]*Tabela37[[#This Row],[Qtd]],"")</f>
        <v/>
      </c>
      <c r="M132" s="92"/>
    </row>
    <row r="133" spans="1:13" x14ac:dyDescent="0.3">
      <c r="A133" s="97"/>
      <c r="B133" s="98"/>
      <c r="C133" s="99" t="str">
        <f>IFERROR(VLOOKUP(Tabela36[[#This Row],[Produto]],produtos,3,0),"")</f>
        <v/>
      </c>
      <c r="D133" s="100" t="str">
        <f>IFERROR(Tabela36[[#This Row],[preço unitário]]*Tabela36[[#This Row],[Qtd]],"")</f>
        <v/>
      </c>
      <c r="F133" s="97"/>
      <c r="G133" s="97"/>
      <c r="H133" s="99" t="str">
        <f>IFERROR(VLOOKUP(Tabela37[[#This Row],[Produto]],produtos,5,0),"")</f>
        <v/>
      </c>
      <c r="I133" s="100" t="str">
        <f>IFERROR(Tabela37[[#This Row],[preço unitário]]*Tabela37[[#This Row],[Qtd]],"")</f>
        <v/>
      </c>
      <c r="M133" s="92"/>
    </row>
    <row r="134" spans="1:13" x14ac:dyDescent="0.3">
      <c r="A134" s="97"/>
      <c r="B134" s="98"/>
      <c r="C134" s="99" t="str">
        <f>IFERROR(VLOOKUP(Tabela36[[#This Row],[Produto]],produtos,3,0),"")</f>
        <v/>
      </c>
      <c r="D134" s="100" t="str">
        <f>IFERROR(Tabela36[[#This Row],[preço unitário]]*Tabela36[[#This Row],[Qtd]],"")</f>
        <v/>
      </c>
      <c r="F134" s="97"/>
      <c r="G134" s="97"/>
      <c r="H134" s="99" t="str">
        <f>IFERROR(VLOOKUP(Tabela37[[#This Row],[Produto]],produtos,5,0),"")</f>
        <v/>
      </c>
      <c r="I134" s="100" t="str">
        <f>IFERROR(Tabela37[[#This Row],[preço unitário]]*Tabela37[[#This Row],[Qtd]],"")</f>
        <v/>
      </c>
      <c r="M134" s="92"/>
    </row>
    <row r="135" spans="1:13" x14ac:dyDescent="0.3">
      <c r="A135" s="97"/>
      <c r="B135" s="98"/>
      <c r="C135" s="99" t="str">
        <f>IFERROR(VLOOKUP(Tabela36[[#This Row],[Produto]],produtos,3,0),"")</f>
        <v/>
      </c>
      <c r="D135" s="100" t="str">
        <f>IFERROR(Tabela36[[#This Row],[preço unitário]]*Tabela36[[#This Row],[Qtd]],"")</f>
        <v/>
      </c>
      <c r="F135" s="97"/>
      <c r="G135" s="97"/>
      <c r="H135" s="99" t="str">
        <f>IFERROR(VLOOKUP(Tabela37[[#This Row],[Produto]],produtos,5,0),"")</f>
        <v/>
      </c>
      <c r="I135" s="100" t="str">
        <f>IFERROR(Tabela37[[#This Row],[preço unitário]]*Tabela37[[#This Row],[Qtd]],"")</f>
        <v/>
      </c>
      <c r="M135" s="92"/>
    </row>
    <row r="136" spans="1:13" x14ac:dyDescent="0.3">
      <c r="A136" s="97"/>
      <c r="B136" s="98"/>
      <c r="C136" s="99" t="str">
        <f>IFERROR(VLOOKUP(Tabela36[[#This Row],[Produto]],produtos,3,0),"")</f>
        <v/>
      </c>
      <c r="D136" s="100" t="str">
        <f>IFERROR(Tabela36[[#This Row],[preço unitário]]*Tabela36[[#This Row],[Qtd]],"")</f>
        <v/>
      </c>
      <c r="F136" s="97"/>
      <c r="G136" s="97"/>
      <c r="H136" s="99" t="str">
        <f>IFERROR(VLOOKUP(Tabela37[[#This Row],[Produto]],produtos,5,0),"")</f>
        <v/>
      </c>
      <c r="I136" s="100" t="str">
        <f>IFERROR(Tabela37[[#This Row],[preço unitário]]*Tabela37[[#This Row],[Qtd]],"")</f>
        <v/>
      </c>
      <c r="M136" s="92"/>
    </row>
    <row r="137" spans="1:13" x14ac:dyDescent="0.3">
      <c r="A137" s="97"/>
      <c r="B137" s="98"/>
      <c r="C137" s="99" t="str">
        <f>IFERROR(VLOOKUP(Tabela36[[#This Row],[Produto]],produtos,3,0),"")</f>
        <v/>
      </c>
      <c r="D137" s="100" t="str">
        <f>IFERROR(Tabela36[[#This Row],[preço unitário]]*Tabela36[[#This Row],[Qtd]],"")</f>
        <v/>
      </c>
      <c r="F137" s="97"/>
      <c r="G137" s="97"/>
      <c r="H137" s="99" t="str">
        <f>IFERROR(VLOOKUP(Tabela37[[#This Row],[Produto]],produtos,5,0),"")</f>
        <v/>
      </c>
      <c r="I137" s="100" t="str">
        <f>IFERROR(Tabela37[[#This Row],[preço unitário]]*Tabela37[[#This Row],[Qtd]],"")</f>
        <v/>
      </c>
      <c r="M137" s="92"/>
    </row>
    <row r="138" spans="1:13" x14ac:dyDescent="0.3">
      <c r="A138" s="97"/>
      <c r="B138" s="98"/>
      <c r="C138" s="99" t="str">
        <f>IFERROR(VLOOKUP(Tabela36[[#This Row],[Produto]],produtos,3,0),"")</f>
        <v/>
      </c>
      <c r="D138" s="100" t="str">
        <f>IFERROR(Tabela36[[#This Row],[preço unitário]]*Tabela36[[#This Row],[Qtd]],"")</f>
        <v/>
      </c>
      <c r="F138" s="97"/>
      <c r="G138" s="97"/>
      <c r="H138" s="99" t="str">
        <f>IFERROR(VLOOKUP(Tabela37[[#This Row],[Produto]],produtos,5,0),"")</f>
        <v/>
      </c>
      <c r="I138" s="100" t="str">
        <f>IFERROR(Tabela37[[#This Row],[preço unitário]]*Tabela37[[#This Row],[Qtd]],"")</f>
        <v/>
      </c>
      <c r="M138" s="92"/>
    </row>
    <row r="139" spans="1:13" x14ac:dyDescent="0.3">
      <c r="A139" s="97"/>
      <c r="B139" s="98"/>
      <c r="C139" s="99" t="str">
        <f>IFERROR(VLOOKUP(Tabela36[[#This Row],[Produto]],produtos,3,0),"")</f>
        <v/>
      </c>
      <c r="D139" s="100" t="str">
        <f>IFERROR(Tabela36[[#This Row],[preço unitário]]*Tabela36[[#This Row],[Qtd]],"")</f>
        <v/>
      </c>
      <c r="F139" s="97"/>
      <c r="G139" s="97"/>
      <c r="H139" s="99" t="str">
        <f>IFERROR(VLOOKUP(Tabela37[[#This Row],[Produto]],produtos,5,0),"")</f>
        <v/>
      </c>
      <c r="I139" s="100" t="str">
        <f>IFERROR(Tabela37[[#This Row],[preço unitário]]*Tabela37[[#This Row],[Qtd]],"")</f>
        <v/>
      </c>
      <c r="M139" s="92"/>
    </row>
    <row r="140" spans="1:13" x14ac:dyDescent="0.3">
      <c r="A140" s="97"/>
      <c r="B140" s="98"/>
      <c r="C140" s="99" t="str">
        <f>IFERROR(VLOOKUP(Tabela36[[#This Row],[Produto]],produtos,3,0),"")</f>
        <v/>
      </c>
      <c r="D140" s="100" t="str">
        <f>IFERROR(Tabela36[[#This Row],[preço unitário]]*Tabela36[[#This Row],[Qtd]],"")</f>
        <v/>
      </c>
      <c r="F140" s="97"/>
      <c r="G140" s="97"/>
      <c r="H140" s="99" t="str">
        <f>IFERROR(VLOOKUP(Tabela37[[#This Row],[Produto]],produtos,5,0),"")</f>
        <v/>
      </c>
      <c r="I140" s="100" t="str">
        <f>IFERROR(Tabela37[[#This Row],[preço unitário]]*Tabela37[[#This Row],[Qtd]],"")</f>
        <v/>
      </c>
      <c r="M140" s="92"/>
    </row>
    <row r="141" spans="1:13" x14ac:dyDescent="0.3">
      <c r="A141" s="97"/>
      <c r="B141" s="98"/>
      <c r="C141" s="99" t="str">
        <f>IFERROR(VLOOKUP(Tabela36[[#This Row],[Produto]],produtos,3,0),"")</f>
        <v/>
      </c>
      <c r="D141" s="100" t="str">
        <f>IFERROR(Tabela36[[#This Row],[preço unitário]]*Tabela36[[#This Row],[Qtd]],"")</f>
        <v/>
      </c>
      <c r="F141" s="97"/>
      <c r="G141" s="97"/>
      <c r="H141" s="99" t="str">
        <f>IFERROR(VLOOKUP(Tabela37[[#This Row],[Produto]],produtos,5,0),"")</f>
        <v/>
      </c>
      <c r="I141" s="100" t="str">
        <f>IFERROR(Tabela37[[#This Row],[preço unitário]]*Tabela37[[#This Row],[Qtd]],"")</f>
        <v/>
      </c>
      <c r="M141" s="92"/>
    </row>
    <row r="142" spans="1:13" x14ac:dyDescent="0.3">
      <c r="A142" s="97"/>
      <c r="B142" s="98"/>
      <c r="C142" s="99" t="str">
        <f>IFERROR(VLOOKUP(Tabela36[[#This Row],[Produto]],produtos,3,0),"")</f>
        <v/>
      </c>
      <c r="D142" s="100" t="str">
        <f>IFERROR(Tabela36[[#This Row],[preço unitário]]*Tabela36[[#This Row],[Qtd]],"")</f>
        <v/>
      </c>
      <c r="F142" s="97"/>
      <c r="G142" s="97"/>
      <c r="H142" s="99" t="str">
        <f>IFERROR(VLOOKUP(Tabela37[[#This Row],[Produto]],produtos,5,0),"")</f>
        <v/>
      </c>
      <c r="I142" s="100" t="str">
        <f>IFERROR(Tabela37[[#This Row],[preço unitário]]*Tabela37[[#This Row],[Qtd]],"")</f>
        <v/>
      </c>
      <c r="M142" s="92"/>
    </row>
    <row r="143" spans="1:13" x14ac:dyDescent="0.3">
      <c r="A143" s="97"/>
      <c r="B143" s="98"/>
      <c r="C143" s="99" t="str">
        <f>IFERROR(VLOOKUP(Tabela36[[#This Row],[Produto]],produtos,3,0),"")</f>
        <v/>
      </c>
      <c r="D143" s="100" t="str">
        <f>IFERROR(Tabela36[[#This Row],[preço unitário]]*Tabela36[[#This Row],[Qtd]],"")</f>
        <v/>
      </c>
      <c r="F143" s="97"/>
      <c r="G143" s="97"/>
      <c r="H143" s="99" t="str">
        <f>IFERROR(VLOOKUP(Tabela37[[#This Row],[Produto]],produtos,5,0),"")</f>
        <v/>
      </c>
      <c r="I143" s="100" t="str">
        <f>IFERROR(Tabela37[[#This Row],[preço unitário]]*Tabela37[[#This Row],[Qtd]],"")</f>
        <v/>
      </c>
      <c r="M143" s="92"/>
    </row>
    <row r="144" spans="1:13" x14ac:dyDescent="0.3">
      <c r="A144" s="97"/>
      <c r="B144" s="98"/>
      <c r="C144" s="99" t="str">
        <f>IFERROR(VLOOKUP(Tabela36[[#This Row],[Produto]],produtos,3,0),"")</f>
        <v/>
      </c>
      <c r="D144" s="100" t="str">
        <f>IFERROR(Tabela36[[#This Row],[preço unitário]]*Tabela36[[#This Row],[Qtd]],"")</f>
        <v/>
      </c>
      <c r="F144" s="97"/>
      <c r="G144" s="97"/>
      <c r="H144" s="99" t="str">
        <f>IFERROR(VLOOKUP(Tabela37[[#This Row],[Produto]],produtos,5,0),"")</f>
        <v/>
      </c>
      <c r="I144" s="100" t="str">
        <f>IFERROR(Tabela37[[#This Row],[preço unitário]]*Tabela37[[#This Row],[Qtd]],"")</f>
        <v/>
      </c>
      <c r="M144" s="92"/>
    </row>
    <row r="145" spans="1:13" x14ac:dyDescent="0.3">
      <c r="A145" s="97"/>
      <c r="B145" s="98"/>
      <c r="C145" s="99" t="str">
        <f>IFERROR(VLOOKUP(Tabela36[[#This Row],[Produto]],produtos,3,0),"")</f>
        <v/>
      </c>
      <c r="D145" s="100" t="str">
        <f>IFERROR(Tabela36[[#This Row],[preço unitário]]*Tabela36[[#This Row],[Qtd]],"")</f>
        <v/>
      </c>
      <c r="F145" s="97"/>
      <c r="G145" s="97"/>
      <c r="H145" s="99" t="str">
        <f>IFERROR(VLOOKUP(Tabela37[[#This Row],[Produto]],produtos,5,0),"")</f>
        <v/>
      </c>
      <c r="I145" s="100" t="str">
        <f>IFERROR(Tabela37[[#This Row],[preço unitário]]*Tabela37[[#This Row],[Qtd]],"")</f>
        <v/>
      </c>
      <c r="M145" s="92"/>
    </row>
    <row r="146" spans="1:13" x14ac:dyDescent="0.3">
      <c r="A146" s="97"/>
      <c r="B146" s="98"/>
      <c r="C146" s="99" t="str">
        <f>IFERROR(VLOOKUP(Tabela36[[#This Row],[Produto]],produtos,3,0),"")</f>
        <v/>
      </c>
      <c r="D146" s="100" t="str">
        <f>IFERROR(Tabela36[[#This Row],[preço unitário]]*Tabela36[[#This Row],[Qtd]],"")</f>
        <v/>
      </c>
      <c r="F146" s="97"/>
      <c r="G146" s="97"/>
      <c r="H146" s="99" t="str">
        <f>IFERROR(VLOOKUP(Tabela37[[#This Row],[Produto]],produtos,5,0),"")</f>
        <v/>
      </c>
      <c r="I146" s="100" t="str">
        <f>IFERROR(Tabela37[[#This Row],[preço unitário]]*Tabela37[[#This Row],[Qtd]],"")</f>
        <v/>
      </c>
      <c r="M146" s="92"/>
    </row>
    <row r="147" spans="1:13" x14ac:dyDescent="0.3">
      <c r="A147" s="97"/>
      <c r="B147" s="98"/>
      <c r="C147" s="99" t="str">
        <f>IFERROR(VLOOKUP(Tabela36[[#This Row],[Produto]],produtos,3,0),"")</f>
        <v/>
      </c>
      <c r="D147" s="100" t="str">
        <f>IFERROR(Tabela36[[#This Row],[preço unitário]]*Tabela36[[#This Row],[Qtd]],"")</f>
        <v/>
      </c>
      <c r="F147" s="97"/>
      <c r="G147" s="97"/>
      <c r="H147" s="99" t="str">
        <f>IFERROR(VLOOKUP(Tabela37[[#This Row],[Produto]],produtos,5,0),"")</f>
        <v/>
      </c>
      <c r="I147" s="100" t="str">
        <f>IFERROR(Tabela37[[#This Row],[preço unitário]]*Tabela37[[#This Row],[Qtd]],"")</f>
        <v/>
      </c>
      <c r="M147" s="92"/>
    </row>
    <row r="148" spans="1:13" x14ac:dyDescent="0.3">
      <c r="A148" s="97"/>
      <c r="B148" s="98"/>
      <c r="C148" s="99" t="str">
        <f>IFERROR(VLOOKUP(Tabela36[[#This Row],[Produto]],produtos,3,0),"")</f>
        <v/>
      </c>
      <c r="D148" s="100" t="str">
        <f>IFERROR(Tabela36[[#This Row],[preço unitário]]*Tabela36[[#This Row],[Qtd]],"")</f>
        <v/>
      </c>
      <c r="F148" s="97"/>
      <c r="G148" s="97"/>
      <c r="H148" s="99" t="str">
        <f>IFERROR(VLOOKUP(Tabela37[[#This Row],[Produto]],produtos,5,0),"")</f>
        <v/>
      </c>
      <c r="I148" s="100" t="str">
        <f>IFERROR(Tabela37[[#This Row],[preço unitário]]*Tabela37[[#This Row],[Qtd]],"")</f>
        <v/>
      </c>
      <c r="M148" s="92"/>
    </row>
    <row r="149" spans="1:13" x14ac:dyDescent="0.3">
      <c r="A149" s="97"/>
      <c r="B149" s="98"/>
      <c r="C149" s="99" t="str">
        <f>IFERROR(VLOOKUP(Tabela36[[#This Row],[Produto]],produtos,3,0),"")</f>
        <v/>
      </c>
      <c r="D149" s="100" t="str">
        <f>IFERROR(Tabela36[[#This Row],[preço unitário]]*Tabela36[[#This Row],[Qtd]],"")</f>
        <v/>
      </c>
      <c r="F149" s="97"/>
      <c r="G149" s="97"/>
      <c r="H149" s="99" t="str">
        <f>IFERROR(VLOOKUP(Tabela37[[#This Row],[Produto]],produtos,5,0),"")</f>
        <v/>
      </c>
      <c r="I149" s="100" t="str">
        <f>IFERROR(Tabela37[[#This Row],[preço unitário]]*Tabela37[[#This Row],[Qtd]],"")</f>
        <v/>
      </c>
      <c r="M149" s="92"/>
    </row>
    <row r="150" spans="1:13" x14ac:dyDescent="0.3">
      <c r="A150" s="97"/>
      <c r="B150" s="98"/>
      <c r="C150" s="99" t="str">
        <f>IFERROR(VLOOKUP(Tabela36[[#This Row],[Produto]],produtos,3,0),"")</f>
        <v/>
      </c>
      <c r="D150" s="100" t="str">
        <f>IFERROR(Tabela36[[#This Row],[preço unitário]]*Tabela36[[#This Row],[Qtd]],"")</f>
        <v/>
      </c>
      <c r="F150" s="97"/>
      <c r="G150" s="97"/>
      <c r="H150" s="99" t="str">
        <f>IFERROR(VLOOKUP(Tabela37[[#This Row],[Produto]],produtos,5,0),"")</f>
        <v/>
      </c>
      <c r="I150" s="100" t="str">
        <f>IFERROR(Tabela37[[#This Row],[preço unitário]]*Tabela37[[#This Row],[Qtd]],"")</f>
        <v/>
      </c>
      <c r="M150" s="92"/>
    </row>
    <row r="151" spans="1:13" x14ac:dyDescent="0.3">
      <c r="A151" s="97"/>
      <c r="B151" s="98"/>
      <c r="C151" s="99" t="str">
        <f>IFERROR(VLOOKUP(Tabela36[[#This Row],[Produto]],produtos,3,0),"")</f>
        <v/>
      </c>
      <c r="D151" s="100" t="str">
        <f>IFERROR(Tabela36[[#This Row],[preço unitário]]*Tabela36[[#This Row],[Qtd]],"")</f>
        <v/>
      </c>
      <c r="F151" s="97"/>
      <c r="G151" s="97"/>
      <c r="H151" s="99" t="str">
        <f>IFERROR(VLOOKUP(Tabela37[[#This Row],[Produto]],produtos,5,0),"")</f>
        <v/>
      </c>
      <c r="I151" s="100" t="str">
        <f>IFERROR(Tabela37[[#This Row],[preço unitário]]*Tabela37[[#This Row],[Qtd]],"")</f>
        <v/>
      </c>
      <c r="M151" s="92"/>
    </row>
    <row r="152" spans="1:13" x14ac:dyDescent="0.3">
      <c r="A152" s="97"/>
      <c r="B152" s="98"/>
      <c r="C152" s="99" t="str">
        <f>IFERROR(VLOOKUP(Tabela36[[#This Row],[Produto]],produtos,3,0),"")</f>
        <v/>
      </c>
      <c r="D152" s="100" t="str">
        <f>IFERROR(Tabela36[[#This Row],[preço unitário]]*Tabela36[[#This Row],[Qtd]],"")</f>
        <v/>
      </c>
      <c r="F152" s="97"/>
      <c r="G152" s="97"/>
      <c r="H152" s="99" t="str">
        <f>IFERROR(VLOOKUP(Tabela37[[#This Row],[Produto]],produtos,5,0),"")</f>
        <v/>
      </c>
      <c r="I152" s="100" t="str">
        <f>IFERROR(Tabela37[[#This Row],[preço unitário]]*Tabela37[[#This Row],[Qtd]],"")</f>
        <v/>
      </c>
      <c r="M152" s="92"/>
    </row>
    <row r="153" spans="1:13" x14ac:dyDescent="0.3">
      <c r="A153" s="97"/>
      <c r="B153" s="98"/>
      <c r="C153" s="99" t="str">
        <f>IFERROR(VLOOKUP(Tabela36[[#This Row],[Produto]],produtos,3,0),"")</f>
        <v/>
      </c>
      <c r="D153" s="100" t="str">
        <f>IFERROR(Tabela36[[#This Row],[preço unitário]]*Tabela36[[#This Row],[Qtd]],"")</f>
        <v/>
      </c>
      <c r="F153" s="97"/>
      <c r="G153" s="97"/>
      <c r="H153" s="99" t="str">
        <f>IFERROR(VLOOKUP(Tabela37[[#This Row],[Produto]],produtos,5,0),"")</f>
        <v/>
      </c>
      <c r="I153" s="100" t="str">
        <f>IFERROR(Tabela37[[#This Row],[preço unitário]]*Tabela37[[#This Row],[Qtd]],"")</f>
        <v/>
      </c>
      <c r="M153" s="92"/>
    </row>
    <row r="154" spans="1:13" x14ac:dyDescent="0.3">
      <c r="A154" s="97"/>
      <c r="B154" s="98"/>
      <c r="C154" s="99" t="str">
        <f>IFERROR(VLOOKUP(Tabela36[[#This Row],[Produto]],produtos,3,0),"")</f>
        <v/>
      </c>
      <c r="D154" s="100" t="str">
        <f>IFERROR(Tabela36[[#This Row],[preço unitário]]*Tabela36[[#This Row],[Qtd]],"")</f>
        <v/>
      </c>
      <c r="F154" s="97"/>
      <c r="G154" s="97"/>
      <c r="H154" s="99" t="str">
        <f>IFERROR(VLOOKUP(Tabela37[[#This Row],[Produto]],produtos,5,0),"")</f>
        <v/>
      </c>
      <c r="I154" s="100" t="str">
        <f>IFERROR(Tabela37[[#This Row],[preço unitário]]*Tabela37[[#This Row],[Qtd]],"")</f>
        <v/>
      </c>
      <c r="M154" s="92"/>
    </row>
    <row r="155" spans="1:13" x14ac:dyDescent="0.3">
      <c r="A155" s="97"/>
      <c r="B155" s="98"/>
      <c r="C155" s="99" t="str">
        <f>IFERROR(VLOOKUP(Tabela36[[#This Row],[Produto]],produtos,3,0),"")</f>
        <v/>
      </c>
      <c r="D155" s="100" t="str">
        <f>IFERROR(Tabela36[[#This Row],[preço unitário]]*Tabela36[[#This Row],[Qtd]],"")</f>
        <v/>
      </c>
      <c r="F155" s="97"/>
      <c r="G155" s="97"/>
      <c r="H155" s="99" t="str">
        <f>IFERROR(VLOOKUP(Tabela37[[#This Row],[Produto]],produtos,5,0),"")</f>
        <v/>
      </c>
      <c r="I155" s="100" t="str">
        <f>IFERROR(Tabela37[[#This Row],[preço unitário]]*Tabela37[[#This Row],[Qtd]],"")</f>
        <v/>
      </c>
      <c r="M155" s="92"/>
    </row>
    <row r="156" spans="1:13" x14ac:dyDescent="0.3">
      <c r="A156" s="97"/>
      <c r="B156" s="98"/>
      <c r="C156" s="99" t="str">
        <f>IFERROR(VLOOKUP(Tabela36[[#This Row],[Produto]],produtos,3,0),"")</f>
        <v/>
      </c>
      <c r="D156" s="100" t="str">
        <f>IFERROR(Tabela36[[#This Row],[preço unitário]]*Tabela36[[#This Row],[Qtd]],"")</f>
        <v/>
      </c>
      <c r="F156" s="97"/>
      <c r="G156" s="97"/>
      <c r="H156" s="99" t="str">
        <f>IFERROR(VLOOKUP(Tabela37[[#This Row],[Produto]],produtos,5,0),"")</f>
        <v/>
      </c>
      <c r="I156" s="100" t="str">
        <f>IFERROR(Tabela37[[#This Row],[preço unitário]]*Tabela37[[#This Row],[Qtd]],"")</f>
        <v/>
      </c>
      <c r="M156" s="92"/>
    </row>
    <row r="157" spans="1:13" x14ac:dyDescent="0.3">
      <c r="A157" s="97"/>
      <c r="B157" s="98"/>
      <c r="C157" s="99" t="str">
        <f>IFERROR(VLOOKUP(Tabela36[[#This Row],[Produto]],produtos,3,0),"")</f>
        <v/>
      </c>
      <c r="D157" s="100" t="str">
        <f>IFERROR(Tabela36[[#This Row],[preço unitário]]*Tabela36[[#This Row],[Qtd]],"")</f>
        <v/>
      </c>
      <c r="F157" s="97"/>
      <c r="G157" s="97"/>
      <c r="H157" s="99" t="str">
        <f>IFERROR(VLOOKUP(Tabela37[[#This Row],[Produto]],produtos,5,0),"")</f>
        <v/>
      </c>
      <c r="I157" s="100" t="str">
        <f>IFERROR(Tabela37[[#This Row],[preço unitário]]*Tabela37[[#This Row],[Qtd]],"")</f>
        <v/>
      </c>
      <c r="M157" s="92"/>
    </row>
    <row r="158" spans="1:13" x14ac:dyDescent="0.3">
      <c r="A158" s="97"/>
      <c r="B158" s="98"/>
      <c r="C158" s="99" t="str">
        <f>IFERROR(VLOOKUP(Tabela36[[#This Row],[Produto]],produtos,3,0),"")</f>
        <v/>
      </c>
      <c r="D158" s="100" t="str">
        <f>IFERROR(Tabela36[[#This Row],[preço unitário]]*Tabela36[[#This Row],[Qtd]],"")</f>
        <v/>
      </c>
      <c r="F158" s="97"/>
      <c r="G158" s="97"/>
      <c r="H158" s="99" t="str">
        <f>IFERROR(VLOOKUP(Tabela37[[#This Row],[Produto]],produtos,5,0),"")</f>
        <v/>
      </c>
      <c r="I158" s="100" t="str">
        <f>IFERROR(Tabela37[[#This Row],[preço unitário]]*Tabela37[[#This Row],[Qtd]],"")</f>
        <v/>
      </c>
      <c r="M158" s="92"/>
    </row>
    <row r="159" spans="1:13" x14ac:dyDescent="0.3">
      <c r="A159" s="97"/>
      <c r="B159" s="98"/>
      <c r="C159" s="99" t="str">
        <f>IFERROR(VLOOKUP(Tabela36[[#This Row],[Produto]],produtos,3,0),"")</f>
        <v/>
      </c>
      <c r="D159" s="100" t="str">
        <f>IFERROR(Tabela36[[#This Row],[preço unitário]]*Tabela36[[#This Row],[Qtd]],"")</f>
        <v/>
      </c>
      <c r="F159" s="97"/>
      <c r="G159" s="97"/>
      <c r="H159" s="99" t="str">
        <f>IFERROR(VLOOKUP(Tabela37[[#This Row],[Produto]],produtos,5,0),"")</f>
        <v/>
      </c>
      <c r="I159" s="100" t="str">
        <f>IFERROR(Tabela37[[#This Row],[preço unitário]]*Tabela37[[#This Row],[Qtd]],"")</f>
        <v/>
      </c>
      <c r="M159" s="92"/>
    </row>
    <row r="160" spans="1:13" x14ac:dyDescent="0.3">
      <c r="A160" s="97"/>
      <c r="B160" s="98"/>
      <c r="C160" s="99" t="str">
        <f>IFERROR(VLOOKUP(Tabela36[[#This Row],[Produto]],produtos,3,0),"")</f>
        <v/>
      </c>
      <c r="D160" s="100" t="str">
        <f>IFERROR(Tabela36[[#This Row],[preço unitário]]*Tabela36[[#This Row],[Qtd]],"")</f>
        <v/>
      </c>
      <c r="F160" s="97"/>
      <c r="G160" s="97"/>
      <c r="H160" s="99" t="str">
        <f>IFERROR(VLOOKUP(Tabela37[[#This Row],[Produto]],produtos,5,0),"")</f>
        <v/>
      </c>
      <c r="I160" s="100" t="str">
        <f>IFERROR(Tabela37[[#This Row],[preço unitário]]*Tabela37[[#This Row],[Qtd]],"")</f>
        <v/>
      </c>
      <c r="M160" s="92"/>
    </row>
    <row r="161" spans="1:13" x14ac:dyDescent="0.3">
      <c r="A161" s="97"/>
      <c r="B161" s="98"/>
      <c r="C161" s="99" t="str">
        <f>IFERROR(VLOOKUP(Tabela36[[#This Row],[Produto]],produtos,3,0),"")</f>
        <v/>
      </c>
      <c r="D161" s="100" t="str">
        <f>IFERROR(Tabela36[[#This Row],[preço unitário]]*Tabela36[[#This Row],[Qtd]],"")</f>
        <v/>
      </c>
      <c r="F161" s="97"/>
      <c r="G161" s="97"/>
      <c r="H161" s="99" t="str">
        <f>IFERROR(VLOOKUP(Tabela37[[#This Row],[Produto]],produtos,5,0),"")</f>
        <v/>
      </c>
      <c r="I161" s="100" t="str">
        <f>IFERROR(Tabela37[[#This Row],[preço unitário]]*Tabela37[[#This Row],[Qtd]],"")</f>
        <v/>
      </c>
      <c r="M161" s="92"/>
    </row>
    <row r="162" spans="1:13" x14ac:dyDescent="0.3">
      <c r="A162" s="97"/>
      <c r="B162" s="98"/>
      <c r="C162" s="99" t="str">
        <f>IFERROR(VLOOKUP(Tabela36[[#This Row],[Produto]],produtos,3,0),"")</f>
        <v/>
      </c>
      <c r="D162" s="100" t="str">
        <f>IFERROR(Tabela36[[#This Row],[preço unitário]]*Tabela36[[#This Row],[Qtd]],"")</f>
        <v/>
      </c>
      <c r="F162" s="97"/>
      <c r="G162" s="97"/>
      <c r="H162" s="99" t="str">
        <f>IFERROR(VLOOKUP(Tabela37[[#This Row],[Produto]],produtos,5,0),"")</f>
        <v/>
      </c>
      <c r="I162" s="100" t="str">
        <f>IFERROR(Tabela37[[#This Row],[preço unitário]]*Tabela37[[#This Row],[Qtd]],"")</f>
        <v/>
      </c>
      <c r="M162" s="92"/>
    </row>
    <row r="163" spans="1:13" x14ac:dyDescent="0.3">
      <c r="A163" s="97"/>
      <c r="B163" s="98"/>
      <c r="C163" s="99" t="str">
        <f>IFERROR(VLOOKUP(Tabela36[[#This Row],[Produto]],produtos,3,0),"")</f>
        <v/>
      </c>
      <c r="D163" s="100" t="str">
        <f>IFERROR(Tabela36[[#This Row],[preço unitário]]*Tabela36[[#This Row],[Qtd]],"")</f>
        <v/>
      </c>
      <c r="F163" s="97"/>
      <c r="G163" s="97"/>
      <c r="H163" s="99" t="str">
        <f>IFERROR(VLOOKUP(Tabela37[[#This Row],[Produto]],produtos,5,0),"")</f>
        <v/>
      </c>
      <c r="I163" s="100" t="str">
        <f>IFERROR(Tabela37[[#This Row],[preço unitário]]*Tabela37[[#This Row],[Qtd]],"")</f>
        <v/>
      </c>
      <c r="M163" s="92"/>
    </row>
    <row r="164" spans="1:13" x14ac:dyDescent="0.3">
      <c r="A164" s="97"/>
      <c r="B164" s="98"/>
      <c r="C164" s="99" t="str">
        <f>IFERROR(VLOOKUP(Tabela36[[#This Row],[Produto]],produtos,3,0),"")</f>
        <v/>
      </c>
      <c r="D164" s="100" t="str">
        <f>IFERROR(Tabela36[[#This Row],[preço unitário]]*Tabela36[[#This Row],[Qtd]],"")</f>
        <v/>
      </c>
      <c r="F164" s="97"/>
      <c r="G164" s="97"/>
      <c r="H164" s="99" t="str">
        <f>IFERROR(VLOOKUP(Tabela37[[#This Row],[Produto]],produtos,5,0),"")</f>
        <v/>
      </c>
      <c r="I164" s="100" t="str">
        <f>IFERROR(Tabela37[[#This Row],[preço unitário]]*Tabela37[[#This Row],[Qtd]],"")</f>
        <v/>
      </c>
      <c r="M164" s="92"/>
    </row>
    <row r="165" spans="1:13" x14ac:dyDescent="0.3">
      <c r="A165" s="97"/>
      <c r="B165" s="98"/>
      <c r="C165" s="99" t="str">
        <f>IFERROR(VLOOKUP(Tabela36[[#This Row],[Produto]],produtos,3,0),"")</f>
        <v/>
      </c>
      <c r="D165" s="100" t="str">
        <f>IFERROR(Tabela36[[#This Row],[preço unitário]]*Tabela36[[#This Row],[Qtd]],"")</f>
        <v/>
      </c>
      <c r="F165" s="97"/>
      <c r="G165" s="97"/>
      <c r="H165" s="99" t="str">
        <f>IFERROR(VLOOKUP(Tabela37[[#This Row],[Produto]],produtos,5,0),"")</f>
        <v/>
      </c>
      <c r="I165" s="100" t="str">
        <f>IFERROR(Tabela37[[#This Row],[preço unitário]]*Tabela37[[#This Row],[Qtd]],"")</f>
        <v/>
      </c>
      <c r="M165" s="92"/>
    </row>
    <row r="166" spans="1:13" x14ac:dyDescent="0.3">
      <c r="A166" s="97"/>
      <c r="B166" s="98"/>
      <c r="C166" s="99" t="str">
        <f>IFERROR(VLOOKUP(Tabela36[[#This Row],[Produto]],produtos,3,0),"")</f>
        <v/>
      </c>
      <c r="D166" s="100" t="str">
        <f>IFERROR(Tabela36[[#This Row],[preço unitário]]*Tabela36[[#This Row],[Qtd]],"")</f>
        <v/>
      </c>
      <c r="F166" s="97"/>
      <c r="G166" s="97"/>
      <c r="H166" s="99" t="str">
        <f>IFERROR(VLOOKUP(Tabela37[[#This Row],[Produto]],produtos,5,0),"")</f>
        <v/>
      </c>
      <c r="I166" s="100" t="str">
        <f>IFERROR(Tabela37[[#This Row],[preço unitário]]*Tabela37[[#This Row],[Qtd]],"")</f>
        <v/>
      </c>
      <c r="M166" s="92"/>
    </row>
    <row r="167" spans="1:13" x14ac:dyDescent="0.3">
      <c r="A167" s="97"/>
      <c r="B167" s="98"/>
      <c r="C167" s="99" t="str">
        <f>IFERROR(VLOOKUP(Tabela36[[#This Row],[Produto]],produtos,3,0),"")</f>
        <v/>
      </c>
      <c r="D167" s="100" t="str">
        <f>IFERROR(Tabela36[[#This Row],[preço unitário]]*Tabela36[[#This Row],[Qtd]],"")</f>
        <v/>
      </c>
      <c r="F167" s="97"/>
      <c r="G167" s="97"/>
      <c r="H167" s="99" t="str">
        <f>IFERROR(VLOOKUP(Tabela37[[#This Row],[Produto]],produtos,5,0),"")</f>
        <v/>
      </c>
      <c r="I167" s="100" t="str">
        <f>IFERROR(Tabela37[[#This Row],[preço unitário]]*Tabela37[[#This Row],[Qtd]],"")</f>
        <v/>
      </c>
      <c r="M167" s="92"/>
    </row>
    <row r="168" spans="1:13" x14ac:dyDescent="0.3">
      <c r="A168" s="97"/>
      <c r="B168" s="98"/>
      <c r="C168" s="99" t="str">
        <f>IFERROR(VLOOKUP(Tabela36[[#This Row],[Produto]],produtos,3,0),"")</f>
        <v/>
      </c>
      <c r="D168" s="100" t="str">
        <f>IFERROR(Tabela36[[#This Row],[preço unitário]]*Tabela36[[#This Row],[Qtd]],"")</f>
        <v/>
      </c>
      <c r="F168" s="97"/>
      <c r="G168" s="97"/>
      <c r="H168" s="99" t="str">
        <f>IFERROR(VLOOKUP(Tabela37[[#This Row],[Produto]],produtos,5,0),"")</f>
        <v/>
      </c>
      <c r="I168" s="100" t="str">
        <f>IFERROR(Tabela37[[#This Row],[preço unitário]]*Tabela37[[#This Row],[Qtd]],"")</f>
        <v/>
      </c>
      <c r="M168" s="92"/>
    </row>
    <row r="169" spans="1:13" x14ac:dyDescent="0.3">
      <c r="A169" s="97"/>
      <c r="B169" s="98"/>
      <c r="C169" s="99" t="str">
        <f>IFERROR(VLOOKUP(Tabela36[[#This Row],[Produto]],produtos,3,0),"")</f>
        <v/>
      </c>
      <c r="D169" s="100" t="str">
        <f>IFERROR(Tabela36[[#This Row],[preço unitário]]*Tabela36[[#This Row],[Qtd]],"")</f>
        <v/>
      </c>
      <c r="F169" s="97"/>
      <c r="G169" s="97"/>
      <c r="H169" s="99" t="str">
        <f>IFERROR(VLOOKUP(Tabela37[[#This Row],[Produto]],produtos,5,0),"")</f>
        <v/>
      </c>
      <c r="I169" s="100" t="str">
        <f>IFERROR(Tabela37[[#This Row],[preço unitário]]*Tabela37[[#This Row],[Qtd]],"")</f>
        <v/>
      </c>
      <c r="M169" s="92"/>
    </row>
    <row r="170" spans="1:13" x14ac:dyDescent="0.3">
      <c r="A170" s="97"/>
      <c r="B170" s="98"/>
      <c r="C170" s="99" t="str">
        <f>IFERROR(VLOOKUP(Tabela36[[#This Row],[Produto]],produtos,3,0),"")</f>
        <v/>
      </c>
      <c r="D170" s="100" t="str">
        <f>IFERROR(Tabela36[[#This Row],[preço unitário]]*Tabela36[[#This Row],[Qtd]],"")</f>
        <v/>
      </c>
      <c r="F170" s="97"/>
      <c r="G170" s="97"/>
      <c r="H170" s="99" t="str">
        <f>IFERROR(VLOOKUP(Tabela37[[#This Row],[Produto]],produtos,5,0),"")</f>
        <v/>
      </c>
      <c r="I170" s="100" t="str">
        <f>IFERROR(Tabela37[[#This Row],[preço unitário]]*Tabela37[[#This Row],[Qtd]],"")</f>
        <v/>
      </c>
      <c r="M170" s="92"/>
    </row>
    <row r="171" spans="1:13" x14ac:dyDescent="0.3">
      <c r="A171" s="97"/>
      <c r="B171" s="98"/>
      <c r="C171" s="99" t="str">
        <f>IFERROR(VLOOKUP(Tabela36[[#This Row],[Produto]],produtos,3,0),"")</f>
        <v/>
      </c>
      <c r="D171" s="100" t="str">
        <f>IFERROR(Tabela36[[#This Row],[preço unitário]]*Tabela36[[#This Row],[Qtd]],"")</f>
        <v/>
      </c>
      <c r="F171" s="97"/>
      <c r="G171" s="97"/>
      <c r="H171" s="99" t="str">
        <f>IFERROR(VLOOKUP(Tabela37[[#This Row],[Produto]],produtos,5,0),"")</f>
        <v/>
      </c>
      <c r="I171" s="100" t="str">
        <f>IFERROR(Tabela37[[#This Row],[preço unitário]]*Tabela37[[#This Row],[Qtd]],"")</f>
        <v/>
      </c>
      <c r="M171" s="92"/>
    </row>
    <row r="172" spans="1:13" x14ac:dyDescent="0.3">
      <c r="A172" s="97"/>
      <c r="B172" s="98"/>
      <c r="C172" s="99" t="str">
        <f>IFERROR(VLOOKUP(Tabela36[[#This Row],[Produto]],produtos,3,0),"")</f>
        <v/>
      </c>
      <c r="D172" s="100" t="str">
        <f>IFERROR(Tabela36[[#This Row],[preço unitário]]*Tabela36[[#This Row],[Qtd]],"")</f>
        <v/>
      </c>
      <c r="F172" s="97"/>
      <c r="G172" s="97"/>
      <c r="H172" s="99" t="str">
        <f>IFERROR(VLOOKUP(Tabela37[[#This Row],[Produto]],produtos,5,0),"")</f>
        <v/>
      </c>
      <c r="I172" s="100" t="str">
        <f>IFERROR(Tabela37[[#This Row],[preço unitário]]*Tabela37[[#This Row],[Qtd]],"")</f>
        <v/>
      </c>
      <c r="M172" s="92"/>
    </row>
    <row r="173" spans="1:13" x14ac:dyDescent="0.3">
      <c r="A173" s="97"/>
      <c r="B173" s="98"/>
      <c r="C173" s="99" t="str">
        <f>IFERROR(VLOOKUP(Tabela36[[#This Row],[Produto]],produtos,3,0),"")</f>
        <v/>
      </c>
      <c r="D173" s="100" t="str">
        <f>IFERROR(Tabela36[[#This Row],[preço unitário]]*Tabela36[[#This Row],[Qtd]],"")</f>
        <v/>
      </c>
      <c r="F173" s="97"/>
      <c r="G173" s="97"/>
      <c r="H173" s="99" t="str">
        <f>IFERROR(VLOOKUP(Tabela37[[#This Row],[Produto]],produtos,5,0),"")</f>
        <v/>
      </c>
      <c r="I173" s="100" t="str">
        <f>IFERROR(Tabela37[[#This Row],[preço unitário]]*Tabela37[[#This Row],[Qtd]],"")</f>
        <v/>
      </c>
      <c r="M173" s="92"/>
    </row>
    <row r="174" spans="1:13" x14ac:dyDescent="0.3">
      <c r="A174" s="97"/>
      <c r="B174" s="98"/>
      <c r="C174" s="99" t="str">
        <f>IFERROR(VLOOKUP(Tabela36[[#This Row],[Produto]],produtos,3,0),"")</f>
        <v/>
      </c>
      <c r="D174" s="100" t="str">
        <f>IFERROR(Tabela36[[#This Row],[preço unitário]]*Tabela36[[#This Row],[Qtd]],"")</f>
        <v/>
      </c>
      <c r="F174" s="97"/>
      <c r="G174" s="97"/>
      <c r="H174" s="99" t="str">
        <f>IFERROR(VLOOKUP(Tabela37[[#This Row],[Produto]],produtos,5,0),"")</f>
        <v/>
      </c>
      <c r="I174" s="100" t="str">
        <f>IFERROR(Tabela37[[#This Row],[preço unitário]]*Tabela37[[#This Row],[Qtd]],"")</f>
        <v/>
      </c>
      <c r="M174" s="92"/>
    </row>
    <row r="175" spans="1:13" x14ac:dyDescent="0.3">
      <c r="A175" s="97"/>
      <c r="B175" s="98"/>
      <c r="C175" s="99" t="str">
        <f>IFERROR(VLOOKUP(Tabela36[[#This Row],[Produto]],produtos,3,0),"")</f>
        <v/>
      </c>
      <c r="D175" s="100" t="str">
        <f>IFERROR(Tabela36[[#This Row],[preço unitário]]*Tabela36[[#This Row],[Qtd]],"")</f>
        <v/>
      </c>
      <c r="F175" s="97"/>
      <c r="G175" s="97"/>
      <c r="H175" s="99" t="str">
        <f>IFERROR(VLOOKUP(Tabela37[[#This Row],[Produto]],produtos,5,0),"")</f>
        <v/>
      </c>
      <c r="I175" s="100" t="str">
        <f>IFERROR(Tabela37[[#This Row],[preço unitário]]*Tabela37[[#This Row],[Qtd]],"")</f>
        <v/>
      </c>
      <c r="M175" s="92"/>
    </row>
    <row r="176" spans="1:13" x14ac:dyDescent="0.3">
      <c r="A176" s="97"/>
      <c r="B176" s="98"/>
      <c r="C176" s="99" t="str">
        <f>IFERROR(VLOOKUP(Tabela36[[#This Row],[Produto]],produtos,3,0),"")</f>
        <v/>
      </c>
      <c r="D176" s="100" t="str">
        <f>IFERROR(Tabela36[[#This Row],[preço unitário]]*Tabela36[[#This Row],[Qtd]],"")</f>
        <v/>
      </c>
      <c r="F176" s="97"/>
      <c r="G176" s="97"/>
      <c r="H176" s="99" t="str">
        <f>IFERROR(VLOOKUP(Tabela37[[#This Row],[Produto]],produtos,5,0),"")</f>
        <v/>
      </c>
      <c r="I176" s="100" t="str">
        <f>IFERROR(Tabela37[[#This Row],[preço unitário]]*Tabela37[[#This Row],[Qtd]],"")</f>
        <v/>
      </c>
      <c r="M176" s="92"/>
    </row>
    <row r="177" spans="1:13" x14ac:dyDescent="0.3">
      <c r="A177" s="97"/>
      <c r="B177" s="98"/>
      <c r="C177" s="99" t="str">
        <f>IFERROR(VLOOKUP(Tabela36[[#This Row],[Produto]],produtos,3,0),"")</f>
        <v/>
      </c>
      <c r="D177" s="100" t="str">
        <f>IFERROR(Tabela36[[#This Row],[preço unitário]]*Tabela36[[#This Row],[Qtd]],"")</f>
        <v/>
      </c>
      <c r="F177" s="97"/>
      <c r="G177" s="97"/>
      <c r="H177" s="99" t="str">
        <f>IFERROR(VLOOKUP(Tabela37[[#This Row],[Produto]],produtos,5,0),"")</f>
        <v/>
      </c>
      <c r="I177" s="100" t="str">
        <f>IFERROR(Tabela37[[#This Row],[preço unitário]]*Tabela37[[#This Row],[Qtd]],"")</f>
        <v/>
      </c>
      <c r="M177" s="92"/>
    </row>
    <row r="178" spans="1:13" x14ac:dyDescent="0.3">
      <c r="A178" s="97"/>
      <c r="B178" s="98"/>
      <c r="C178" s="99" t="str">
        <f>IFERROR(VLOOKUP(Tabela36[[#This Row],[Produto]],produtos,3,0),"")</f>
        <v/>
      </c>
      <c r="D178" s="100" t="str">
        <f>IFERROR(Tabela36[[#This Row],[preço unitário]]*Tabela36[[#This Row],[Qtd]],"")</f>
        <v/>
      </c>
      <c r="F178" s="97"/>
      <c r="G178" s="97"/>
      <c r="H178" s="99" t="str">
        <f>IFERROR(VLOOKUP(Tabela37[[#This Row],[Produto]],produtos,5,0),"")</f>
        <v/>
      </c>
      <c r="I178" s="100" t="str">
        <f>IFERROR(Tabela37[[#This Row],[preço unitário]]*Tabela37[[#This Row],[Qtd]],"")</f>
        <v/>
      </c>
      <c r="M178" s="92"/>
    </row>
    <row r="179" spans="1:13" x14ac:dyDescent="0.3">
      <c r="A179" s="97"/>
      <c r="B179" s="98"/>
      <c r="C179" s="99" t="str">
        <f>IFERROR(VLOOKUP(Tabela36[[#This Row],[Produto]],produtos,3,0),"")</f>
        <v/>
      </c>
      <c r="D179" s="100" t="str">
        <f>IFERROR(Tabela36[[#This Row],[preço unitário]]*Tabela36[[#This Row],[Qtd]],"")</f>
        <v/>
      </c>
      <c r="F179" s="97"/>
      <c r="G179" s="97"/>
      <c r="H179" s="99" t="str">
        <f>IFERROR(VLOOKUP(Tabela37[[#This Row],[Produto]],produtos,5,0),"")</f>
        <v/>
      </c>
      <c r="I179" s="100" t="str">
        <f>IFERROR(Tabela37[[#This Row],[preço unitário]]*Tabela37[[#This Row],[Qtd]],"")</f>
        <v/>
      </c>
      <c r="M179" s="92"/>
    </row>
    <row r="180" spans="1:13" x14ac:dyDescent="0.3">
      <c r="A180" s="97"/>
      <c r="B180" s="98"/>
      <c r="C180" s="99" t="str">
        <f>IFERROR(VLOOKUP(Tabela36[[#This Row],[Produto]],produtos,3,0),"")</f>
        <v/>
      </c>
      <c r="D180" s="100" t="str">
        <f>IFERROR(Tabela36[[#This Row],[preço unitário]]*Tabela36[[#This Row],[Qtd]],"")</f>
        <v/>
      </c>
      <c r="F180" s="97"/>
      <c r="G180" s="97"/>
      <c r="H180" s="99" t="str">
        <f>IFERROR(VLOOKUP(Tabela37[[#This Row],[Produto]],produtos,5,0),"")</f>
        <v/>
      </c>
      <c r="I180" s="100" t="str">
        <f>IFERROR(Tabela37[[#This Row],[preço unitário]]*Tabela37[[#This Row],[Qtd]],"")</f>
        <v/>
      </c>
      <c r="M180" s="92"/>
    </row>
    <row r="181" spans="1:13" x14ac:dyDescent="0.3">
      <c r="A181" s="97"/>
      <c r="B181" s="98"/>
      <c r="C181" s="99" t="str">
        <f>IFERROR(VLOOKUP(Tabela36[[#This Row],[Produto]],produtos,3,0),"")</f>
        <v/>
      </c>
      <c r="D181" s="100" t="str">
        <f>IFERROR(Tabela36[[#This Row],[preço unitário]]*Tabela36[[#This Row],[Qtd]],"")</f>
        <v/>
      </c>
      <c r="F181" s="97"/>
      <c r="G181" s="97"/>
      <c r="H181" s="99" t="str">
        <f>IFERROR(VLOOKUP(Tabela37[[#This Row],[Produto]],produtos,5,0),"")</f>
        <v/>
      </c>
      <c r="I181" s="100" t="str">
        <f>IFERROR(Tabela37[[#This Row],[preço unitário]]*Tabela37[[#This Row],[Qtd]],"")</f>
        <v/>
      </c>
      <c r="M181" s="92"/>
    </row>
    <row r="182" spans="1:13" x14ac:dyDescent="0.3">
      <c r="A182" s="97"/>
      <c r="B182" s="98"/>
      <c r="C182" s="99" t="str">
        <f>IFERROR(VLOOKUP(Tabela36[[#This Row],[Produto]],produtos,3,0),"")</f>
        <v/>
      </c>
      <c r="D182" s="100" t="str">
        <f>IFERROR(Tabela36[[#This Row],[preço unitário]]*Tabela36[[#This Row],[Qtd]],"")</f>
        <v/>
      </c>
      <c r="F182" s="97"/>
      <c r="G182" s="97"/>
      <c r="H182" s="99" t="str">
        <f>IFERROR(VLOOKUP(Tabela37[[#This Row],[Produto]],produtos,5,0),"")</f>
        <v/>
      </c>
      <c r="I182" s="100" t="str">
        <f>IFERROR(Tabela37[[#This Row],[preço unitário]]*Tabela37[[#This Row],[Qtd]],"")</f>
        <v/>
      </c>
      <c r="M182" s="92"/>
    </row>
    <row r="183" spans="1:13" x14ac:dyDescent="0.3">
      <c r="A183" s="97"/>
      <c r="B183" s="98"/>
      <c r="C183" s="99" t="str">
        <f>IFERROR(VLOOKUP(Tabela36[[#This Row],[Produto]],produtos,3,0),"")</f>
        <v/>
      </c>
      <c r="D183" s="100" t="str">
        <f>IFERROR(Tabela36[[#This Row],[preço unitário]]*Tabela36[[#This Row],[Qtd]],"")</f>
        <v/>
      </c>
      <c r="F183" s="97"/>
      <c r="G183" s="97"/>
      <c r="H183" s="99" t="str">
        <f>IFERROR(VLOOKUP(Tabela37[[#This Row],[Produto]],produtos,5,0),"")</f>
        <v/>
      </c>
      <c r="I183" s="100" t="str">
        <f>IFERROR(Tabela37[[#This Row],[preço unitário]]*Tabela37[[#This Row],[Qtd]],"")</f>
        <v/>
      </c>
      <c r="M183" s="92"/>
    </row>
    <row r="184" spans="1:13" x14ac:dyDescent="0.3">
      <c r="A184" s="97"/>
      <c r="B184" s="98"/>
      <c r="C184" s="99" t="str">
        <f>IFERROR(VLOOKUP(Tabela36[[#This Row],[Produto]],produtos,3,0),"")</f>
        <v/>
      </c>
      <c r="D184" s="100" t="str">
        <f>IFERROR(Tabela36[[#This Row],[preço unitário]]*Tabela36[[#This Row],[Qtd]],"")</f>
        <v/>
      </c>
      <c r="F184" s="97"/>
      <c r="G184" s="97"/>
      <c r="H184" s="99" t="str">
        <f>IFERROR(VLOOKUP(Tabela37[[#This Row],[Produto]],produtos,5,0),"")</f>
        <v/>
      </c>
      <c r="I184" s="100" t="str">
        <f>IFERROR(Tabela37[[#This Row],[preço unitário]]*Tabela37[[#This Row],[Qtd]],"")</f>
        <v/>
      </c>
      <c r="M184" s="92"/>
    </row>
    <row r="185" spans="1:13" x14ac:dyDescent="0.3">
      <c r="A185" s="97"/>
      <c r="B185" s="98"/>
      <c r="C185" s="99" t="str">
        <f>IFERROR(VLOOKUP(Tabela36[[#This Row],[Produto]],produtos,3,0),"")</f>
        <v/>
      </c>
      <c r="D185" s="100" t="str">
        <f>IFERROR(Tabela36[[#This Row],[preço unitário]]*Tabela36[[#This Row],[Qtd]],"")</f>
        <v/>
      </c>
      <c r="F185" s="97"/>
      <c r="G185" s="97"/>
      <c r="H185" s="99" t="str">
        <f>IFERROR(VLOOKUP(Tabela37[[#This Row],[Produto]],produtos,5,0),"")</f>
        <v/>
      </c>
      <c r="I185" s="100" t="str">
        <f>IFERROR(Tabela37[[#This Row],[preço unitário]]*Tabela37[[#This Row],[Qtd]],"")</f>
        <v/>
      </c>
      <c r="M185" s="92"/>
    </row>
    <row r="186" spans="1:13" x14ac:dyDescent="0.3">
      <c r="A186" s="97"/>
      <c r="B186" s="98"/>
      <c r="C186" s="99" t="str">
        <f>IFERROR(VLOOKUP(Tabela36[[#This Row],[Produto]],produtos,3,0),"")</f>
        <v/>
      </c>
      <c r="D186" s="100" t="str">
        <f>IFERROR(Tabela36[[#This Row],[preço unitário]]*Tabela36[[#This Row],[Qtd]],"")</f>
        <v/>
      </c>
      <c r="F186" s="97"/>
      <c r="G186" s="97"/>
      <c r="H186" s="99" t="str">
        <f>IFERROR(VLOOKUP(Tabela37[[#This Row],[Produto]],produtos,5,0),"")</f>
        <v/>
      </c>
      <c r="I186" s="100" t="str">
        <f>IFERROR(Tabela37[[#This Row],[preço unitário]]*Tabela37[[#This Row],[Qtd]],"")</f>
        <v/>
      </c>
      <c r="M186" s="92"/>
    </row>
    <row r="187" spans="1:13" x14ac:dyDescent="0.3">
      <c r="A187" s="97"/>
      <c r="B187" s="98"/>
      <c r="C187" s="99" t="str">
        <f>IFERROR(VLOOKUP(Tabela36[[#This Row],[Produto]],produtos,3,0),"")</f>
        <v/>
      </c>
      <c r="D187" s="100" t="str">
        <f>IFERROR(Tabela36[[#This Row],[preço unitário]]*Tabela36[[#This Row],[Qtd]],"")</f>
        <v/>
      </c>
      <c r="F187" s="97"/>
      <c r="G187" s="97"/>
      <c r="H187" s="99" t="str">
        <f>IFERROR(VLOOKUP(Tabela37[[#This Row],[Produto]],produtos,5,0),"")</f>
        <v/>
      </c>
      <c r="I187" s="100" t="str">
        <f>IFERROR(Tabela37[[#This Row],[preço unitário]]*Tabela37[[#This Row],[Qtd]],"")</f>
        <v/>
      </c>
      <c r="M187" s="92"/>
    </row>
    <row r="188" spans="1:13" x14ac:dyDescent="0.3">
      <c r="A188" s="97"/>
      <c r="B188" s="98"/>
      <c r="C188" s="99" t="str">
        <f>IFERROR(VLOOKUP(Tabela36[[#This Row],[Produto]],produtos,3,0),"")</f>
        <v/>
      </c>
      <c r="D188" s="100" t="str">
        <f>IFERROR(Tabela36[[#This Row],[preço unitário]]*Tabela36[[#This Row],[Qtd]],"")</f>
        <v/>
      </c>
      <c r="F188" s="97"/>
      <c r="G188" s="97"/>
      <c r="H188" s="99" t="str">
        <f>IFERROR(VLOOKUP(Tabela37[[#This Row],[Produto]],produtos,5,0),"")</f>
        <v/>
      </c>
      <c r="I188" s="100" t="str">
        <f>IFERROR(Tabela37[[#This Row],[preço unitário]]*Tabela37[[#This Row],[Qtd]],"")</f>
        <v/>
      </c>
      <c r="M188" s="92"/>
    </row>
    <row r="189" spans="1:13" x14ac:dyDescent="0.3">
      <c r="A189" s="97"/>
      <c r="B189" s="98"/>
      <c r="C189" s="99" t="str">
        <f>IFERROR(VLOOKUP(Tabela36[[#This Row],[Produto]],produtos,3,0),"")</f>
        <v/>
      </c>
      <c r="D189" s="100" t="str">
        <f>IFERROR(Tabela36[[#This Row],[preço unitário]]*Tabela36[[#This Row],[Qtd]],"")</f>
        <v/>
      </c>
      <c r="F189" s="97"/>
      <c r="G189" s="97"/>
      <c r="H189" s="99" t="str">
        <f>IFERROR(VLOOKUP(Tabela37[[#This Row],[Produto]],produtos,5,0),"")</f>
        <v/>
      </c>
      <c r="I189" s="100" t="str">
        <f>IFERROR(Tabela37[[#This Row],[preço unitário]]*Tabela37[[#This Row],[Qtd]],"")</f>
        <v/>
      </c>
      <c r="M189" s="92"/>
    </row>
    <row r="190" spans="1:13" x14ac:dyDescent="0.3">
      <c r="A190" s="97"/>
      <c r="B190" s="98"/>
      <c r="C190" s="99" t="str">
        <f>IFERROR(VLOOKUP(Tabela36[[#This Row],[Produto]],produtos,3,0),"")</f>
        <v/>
      </c>
      <c r="D190" s="100" t="str">
        <f>IFERROR(Tabela36[[#This Row],[preço unitário]]*Tabela36[[#This Row],[Qtd]],"")</f>
        <v/>
      </c>
      <c r="F190" s="97"/>
      <c r="G190" s="97"/>
      <c r="H190" s="99" t="str">
        <f>IFERROR(VLOOKUP(Tabela37[[#This Row],[Produto]],produtos,5,0),"")</f>
        <v/>
      </c>
      <c r="I190" s="100" t="str">
        <f>IFERROR(Tabela37[[#This Row],[preço unitário]]*Tabela37[[#This Row],[Qtd]],"")</f>
        <v/>
      </c>
      <c r="M190" s="92"/>
    </row>
    <row r="191" spans="1:13" x14ac:dyDescent="0.3">
      <c r="A191" s="97"/>
      <c r="B191" s="98"/>
      <c r="C191" s="99" t="str">
        <f>IFERROR(VLOOKUP(Tabela36[[#This Row],[Produto]],produtos,3,0),"")</f>
        <v/>
      </c>
      <c r="D191" s="100" t="str">
        <f>IFERROR(Tabela36[[#This Row],[preço unitário]]*Tabela36[[#This Row],[Qtd]],"")</f>
        <v/>
      </c>
      <c r="F191" s="97"/>
      <c r="G191" s="97"/>
      <c r="H191" s="99" t="str">
        <f>IFERROR(VLOOKUP(Tabela37[[#This Row],[Produto]],produtos,5,0),"")</f>
        <v/>
      </c>
      <c r="I191" s="100" t="str">
        <f>IFERROR(Tabela37[[#This Row],[preço unitário]]*Tabela37[[#This Row],[Qtd]],"")</f>
        <v/>
      </c>
      <c r="M191" s="92"/>
    </row>
    <row r="192" spans="1:13" x14ac:dyDescent="0.3">
      <c r="A192" s="97"/>
      <c r="B192" s="98"/>
      <c r="C192" s="99" t="str">
        <f>IFERROR(VLOOKUP(Tabela36[[#This Row],[Produto]],produtos,3,0),"")</f>
        <v/>
      </c>
      <c r="D192" s="100" t="str">
        <f>IFERROR(Tabela36[[#This Row],[preço unitário]]*Tabela36[[#This Row],[Qtd]],"")</f>
        <v/>
      </c>
      <c r="F192" s="97"/>
      <c r="G192" s="97"/>
      <c r="H192" s="99" t="str">
        <f>IFERROR(VLOOKUP(Tabela37[[#This Row],[Produto]],produtos,5,0),"")</f>
        <v/>
      </c>
      <c r="I192" s="100" t="str">
        <f>IFERROR(Tabela37[[#This Row],[preço unitário]]*Tabela37[[#This Row],[Qtd]],"")</f>
        <v/>
      </c>
      <c r="M192" s="92"/>
    </row>
    <row r="193" spans="1:13" x14ac:dyDescent="0.3">
      <c r="A193" s="97"/>
      <c r="B193" s="98"/>
      <c r="C193" s="99" t="str">
        <f>IFERROR(VLOOKUP(Tabela36[[#This Row],[Produto]],produtos,3,0),"")</f>
        <v/>
      </c>
      <c r="D193" s="100" t="str">
        <f>IFERROR(Tabela36[[#This Row],[preço unitário]]*Tabela36[[#This Row],[Qtd]],"")</f>
        <v/>
      </c>
      <c r="F193" s="97"/>
      <c r="G193" s="97"/>
      <c r="H193" s="99" t="str">
        <f>IFERROR(VLOOKUP(Tabela37[[#This Row],[Produto]],produtos,5,0),"")</f>
        <v/>
      </c>
      <c r="I193" s="100" t="str">
        <f>IFERROR(Tabela37[[#This Row],[preço unitário]]*Tabela37[[#This Row],[Qtd]],"")</f>
        <v/>
      </c>
      <c r="M193" s="92"/>
    </row>
    <row r="194" spans="1:13" x14ac:dyDescent="0.3">
      <c r="A194" s="97"/>
      <c r="B194" s="98"/>
      <c r="C194" s="99" t="str">
        <f>IFERROR(VLOOKUP(Tabela36[[#This Row],[Produto]],produtos,3,0),"")</f>
        <v/>
      </c>
      <c r="D194" s="100" t="str">
        <f>IFERROR(Tabela36[[#This Row],[preço unitário]]*Tabela36[[#This Row],[Qtd]],"")</f>
        <v/>
      </c>
      <c r="F194" s="97"/>
      <c r="G194" s="97"/>
      <c r="H194" s="99" t="str">
        <f>IFERROR(VLOOKUP(Tabela37[[#This Row],[Produto]],produtos,5,0),"")</f>
        <v/>
      </c>
      <c r="I194" s="100" t="str">
        <f>IFERROR(Tabela37[[#This Row],[preço unitário]]*Tabela37[[#This Row],[Qtd]],"")</f>
        <v/>
      </c>
      <c r="M194" s="92"/>
    </row>
    <row r="195" spans="1:13" x14ac:dyDescent="0.3">
      <c r="A195" s="97"/>
      <c r="B195" s="98"/>
      <c r="C195" s="99" t="str">
        <f>IFERROR(VLOOKUP(Tabela36[[#This Row],[Produto]],produtos,3,0),"")</f>
        <v/>
      </c>
      <c r="D195" s="100" t="str">
        <f>IFERROR(Tabela36[[#This Row],[preço unitário]]*Tabela36[[#This Row],[Qtd]],"")</f>
        <v/>
      </c>
      <c r="F195" s="97"/>
      <c r="G195" s="97"/>
      <c r="H195" s="99" t="str">
        <f>IFERROR(VLOOKUP(Tabela37[[#This Row],[Produto]],produtos,5,0),"")</f>
        <v/>
      </c>
      <c r="I195" s="100" t="str">
        <f>IFERROR(Tabela37[[#This Row],[preço unitário]]*Tabela37[[#This Row],[Qtd]],"")</f>
        <v/>
      </c>
      <c r="M195" s="92"/>
    </row>
    <row r="196" spans="1:13" x14ac:dyDescent="0.3">
      <c r="A196" s="97"/>
      <c r="B196" s="98"/>
      <c r="C196" s="99" t="str">
        <f>IFERROR(VLOOKUP(Tabela36[[#This Row],[Produto]],produtos,3,0),"")</f>
        <v/>
      </c>
      <c r="D196" s="100" t="str">
        <f>IFERROR(Tabela36[[#This Row],[preço unitário]]*Tabela36[[#This Row],[Qtd]],"")</f>
        <v/>
      </c>
      <c r="F196" s="97"/>
      <c r="G196" s="97"/>
      <c r="H196" s="99" t="str">
        <f>IFERROR(VLOOKUP(Tabela37[[#This Row],[Produto]],produtos,5,0),"")</f>
        <v/>
      </c>
      <c r="I196" s="100" t="str">
        <f>IFERROR(Tabela37[[#This Row],[preço unitário]]*Tabela37[[#This Row],[Qtd]],"")</f>
        <v/>
      </c>
      <c r="M196" s="92"/>
    </row>
    <row r="197" spans="1:13" x14ac:dyDescent="0.3">
      <c r="A197" s="97"/>
      <c r="B197" s="98"/>
      <c r="C197" s="99" t="str">
        <f>IFERROR(VLOOKUP(Tabela36[[#This Row],[Produto]],produtos,3,0),"")</f>
        <v/>
      </c>
      <c r="D197" s="100" t="str">
        <f>IFERROR(Tabela36[[#This Row],[preço unitário]]*Tabela36[[#This Row],[Qtd]],"")</f>
        <v/>
      </c>
      <c r="F197" s="97"/>
      <c r="G197" s="97"/>
      <c r="H197" s="99" t="str">
        <f>IFERROR(VLOOKUP(Tabela37[[#This Row],[Produto]],produtos,5,0),"")</f>
        <v/>
      </c>
      <c r="I197" s="100" t="str">
        <f>IFERROR(Tabela37[[#This Row],[preço unitário]]*Tabela37[[#This Row],[Qtd]],"")</f>
        <v/>
      </c>
      <c r="M197" s="92"/>
    </row>
    <row r="198" spans="1:13" x14ac:dyDescent="0.3">
      <c r="A198" s="97"/>
      <c r="B198" s="98"/>
      <c r="C198" s="99" t="str">
        <f>IFERROR(VLOOKUP(Tabela36[[#This Row],[Produto]],produtos,3,0),"")</f>
        <v/>
      </c>
      <c r="D198" s="100" t="str">
        <f>IFERROR(Tabela36[[#This Row],[preço unitário]]*Tabela36[[#This Row],[Qtd]],"")</f>
        <v/>
      </c>
      <c r="F198" s="97"/>
      <c r="G198" s="97"/>
      <c r="H198" s="99" t="str">
        <f>IFERROR(VLOOKUP(Tabela37[[#This Row],[Produto]],produtos,5,0),"")</f>
        <v/>
      </c>
      <c r="I198" s="100" t="str">
        <f>IFERROR(Tabela37[[#This Row],[preço unitário]]*Tabela37[[#This Row],[Qtd]],"")</f>
        <v/>
      </c>
      <c r="M198" s="92"/>
    </row>
    <row r="199" spans="1:13" x14ac:dyDescent="0.3">
      <c r="A199" s="97"/>
      <c r="B199" s="98"/>
      <c r="C199" s="99" t="str">
        <f>IFERROR(VLOOKUP(Tabela36[[#This Row],[Produto]],produtos,3,0),"")</f>
        <v/>
      </c>
      <c r="D199" s="100" t="str">
        <f>IFERROR(Tabela36[[#This Row],[preço unitário]]*Tabela36[[#This Row],[Qtd]],"")</f>
        <v/>
      </c>
      <c r="F199" s="97"/>
      <c r="G199" s="97"/>
      <c r="H199" s="99" t="str">
        <f>IFERROR(VLOOKUP(Tabela37[[#This Row],[Produto]],produtos,5,0),"")</f>
        <v/>
      </c>
      <c r="I199" s="100" t="str">
        <f>IFERROR(Tabela37[[#This Row],[preço unitário]]*Tabela37[[#This Row],[Qtd]],"")</f>
        <v/>
      </c>
      <c r="M199" s="92"/>
    </row>
    <row r="200" spans="1:13" x14ac:dyDescent="0.3">
      <c r="A200" s="97"/>
      <c r="B200" s="98"/>
      <c r="C200" s="99" t="str">
        <f>IFERROR(VLOOKUP(Tabela36[[#This Row],[Produto]],produtos,3,0),"")</f>
        <v/>
      </c>
      <c r="D200" s="100" t="str">
        <f>IFERROR(Tabela36[[#This Row],[preço unitário]]*Tabela36[[#This Row],[Qtd]],"")</f>
        <v/>
      </c>
      <c r="F200" s="97"/>
      <c r="G200" s="97"/>
      <c r="H200" s="99" t="str">
        <f>IFERROR(VLOOKUP(Tabela37[[#This Row],[Produto]],produtos,5,0),"")</f>
        <v/>
      </c>
      <c r="I200" s="100" t="str">
        <f>IFERROR(Tabela37[[#This Row],[preço unitário]]*Tabela37[[#This Row],[Qtd]],"")</f>
        <v/>
      </c>
      <c r="M200" s="92"/>
    </row>
    <row r="201" spans="1:13" x14ac:dyDescent="0.3">
      <c r="A201" s="97"/>
      <c r="B201" s="98"/>
      <c r="C201" s="99" t="str">
        <f>IFERROR(VLOOKUP(Tabela36[[#This Row],[Produto]],produtos,3,0),"")</f>
        <v/>
      </c>
      <c r="D201" s="100" t="str">
        <f>IFERROR(Tabela36[[#This Row],[preço unitário]]*Tabela36[[#This Row],[Qtd]],"")</f>
        <v/>
      </c>
      <c r="F201" s="97"/>
      <c r="G201" s="97"/>
      <c r="H201" s="99" t="str">
        <f>IFERROR(VLOOKUP(Tabela37[[#This Row],[Produto]],produtos,5,0),"")</f>
        <v/>
      </c>
      <c r="I201" s="100" t="str">
        <f>IFERROR(Tabela37[[#This Row],[preço unitário]]*Tabela37[[#This Row],[Qtd]],"")</f>
        <v/>
      </c>
      <c r="M201" s="92"/>
    </row>
    <row r="202" spans="1:13" x14ac:dyDescent="0.3">
      <c r="A202" s="97"/>
      <c r="B202" s="98"/>
      <c r="C202" s="99" t="str">
        <f>IFERROR(VLOOKUP(Tabela36[[#This Row],[Produto]],produtos,3,0),"")</f>
        <v/>
      </c>
      <c r="D202" s="100" t="str">
        <f>IFERROR(Tabela36[[#This Row],[preço unitário]]*Tabela36[[#This Row],[Qtd]],"")</f>
        <v/>
      </c>
      <c r="F202" s="97"/>
      <c r="G202" s="97"/>
      <c r="H202" s="99" t="str">
        <f>IFERROR(VLOOKUP(Tabela37[[#This Row],[Produto]],produtos,5,0),"")</f>
        <v/>
      </c>
      <c r="I202" s="100" t="str">
        <f>IFERROR(Tabela37[[#This Row],[preço unitário]]*Tabela37[[#This Row],[Qtd]],"")</f>
        <v/>
      </c>
      <c r="M202" s="92"/>
    </row>
    <row r="203" spans="1:13" x14ac:dyDescent="0.3">
      <c r="A203" s="97"/>
      <c r="B203" s="98"/>
      <c r="C203" s="99" t="str">
        <f>IFERROR(VLOOKUP(Tabela36[[#This Row],[Produto]],produtos,3,0),"")</f>
        <v/>
      </c>
      <c r="D203" s="100" t="str">
        <f>IFERROR(Tabela36[[#This Row],[preço unitário]]*Tabela36[[#This Row],[Qtd]],"")</f>
        <v/>
      </c>
      <c r="F203" s="97"/>
      <c r="G203" s="97"/>
      <c r="H203" s="99" t="str">
        <f>IFERROR(VLOOKUP(Tabela37[[#This Row],[Produto]],produtos,5,0),"")</f>
        <v/>
      </c>
      <c r="I203" s="100" t="str">
        <f>IFERROR(Tabela37[[#This Row],[preço unitário]]*Tabela37[[#This Row],[Qtd]],"")</f>
        <v/>
      </c>
      <c r="M203" s="92"/>
    </row>
    <row r="204" spans="1:13" x14ac:dyDescent="0.3">
      <c r="A204" s="97"/>
      <c r="B204" s="98"/>
      <c r="C204" s="99" t="str">
        <f>IFERROR(VLOOKUP(Tabela36[[#This Row],[Produto]],produtos,3,0),"")</f>
        <v/>
      </c>
      <c r="D204" s="100" t="str">
        <f>IFERROR(Tabela36[[#This Row],[preço unitário]]*Tabela36[[#This Row],[Qtd]],"")</f>
        <v/>
      </c>
      <c r="F204" s="97"/>
      <c r="G204" s="97"/>
      <c r="H204" s="99" t="str">
        <f>IFERROR(VLOOKUP(Tabela37[[#This Row],[Produto]],produtos,5,0),"")</f>
        <v/>
      </c>
      <c r="I204" s="100" t="str">
        <f>IFERROR(Tabela37[[#This Row],[preço unitário]]*Tabela37[[#This Row],[Qtd]],"")</f>
        <v/>
      </c>
      <c r="M204" s="92"/>
    </row>
    <row r="205" spans="1:13" x14ac:dyDescent="0.3">
      <c r="A205" s="97"/>
      <c r="B205" s="98"/>
      <c r="C205" s="99" t="str">
        <f>IFERROR(VLOOKUP(Tabela36[[#This Row],[Produto]],produtos,3,0),"")</f>
        <v/>
      </c>
      <c r="D205" s="100" t="str">
        <f>IFERROR(Tabela36[[#This Row],[preço unitário]]*Tabela36[[#This Row],[Qtd]],"")</f>
        <v/>
      </c>
      <c r="F205" s="97"/>
      <c r="G205" s="97"/>
      <c r="H205" s="99" t="str">
        <f>IFERROR(VLOOKUP(Tabela37[[#This Row],[Produto]],produtos,5,0),"")</f>
        <v/>
      </c>
      <c r="I205" s="100" t="str">
        <f>IFERROR(Tabela37[[#This Row],[preço unitário]]*Tabela37[[#This Row],[Qtd]],"")</f>
        <v/>
      </c>
      <c r="M205" s="92"/>
    </row>
    <row r="206" spans="1:13" x14ac:dyDescent="0.3">
      <c r="A206" s="97"/>
      <c r="B206" s="98"/>
      <c r="C206" s="99" t="str">
        <f>IFERROR(VLOOKUP(Tabela36[[#This Row],[Produto]],produtos,3,0),"")</f>
        <v/>
      </c>
      <c r="D206" s="100" t="str">
        <f>IFERROR(Tabela36[[#This Row],[preço unitário]]*Tabela36[[#This Row],[Qtd]],"")</f>
        <v/>
      </c>
      <c r="F206" s="97"/>
      <c r="G206" s="97"/>
      <c r="H206" s="99" t="str">
        <f>IFERROR(VLOOKUP(Tabela37[[#This Row],[Produto]],produtos,5,0),"")</f>
        <v/>
      </c>
      <c r="I206" s="100" t="str">
        <f>IFERROR(Tabela37[[#This Row],[preço unitário]]*Tabela37[[#This Row],[Qtd]],"")</f>
        <v/>
      </c>
      <c r="M206" s="92"/>
    </row>
    <row r="207" spans="1:13" x14ac:dyDescent="0.3">
      <c r="A207" s="97"/>
      <c r="B207" s="98"/>
      <c r="C207" s="99" t="str">
        <f>IFERROR(VLOOKUP(Tabela36[[#This Row],[Produto]],produtos,3,0),"")</f>
        <v/>
      </c>
      <c r="D207" s="100" t="str">
        <f>IFERROR(Tabela36[[#This Row],[preço unitário]]*Tabela36[[#This Row],[Qtd]],"")</f>
        <v/>
      </c>
      <c r="F207" s="97"/>
      <c r="G207" s="97"/>
      <c r="H207" s="99" t="str">
        <f>IFERROR(VLOOKUP(Tabela37[[#This Row],[Produto]],produtos,5,0),"")</f>
        <v/>
      </c>
      <c r="I207" s="100" t="str">
        <f>IFERROR(Tabela37[[#This Row],[preço unitário]]*Tabela37[[#This Row],[Qtd]],"")</f>
        <v/>
      </c>
      <c r="M207" s="92"/>
    </row>
    <row r="208" spans="1:13" x14ac:dyDescent="0.3">
      <c r="A208" s="97"/>
      <c r="B208" s="98"/>
      <c r="C208" s="99" t="str">
        <f>IFERROR(VLOOKUP(Tabela36[[#This Row],[Produto]],produtos,3,0),"")</f>
        <v/>
      </c>
      <c r="D208" s="100" t="str">
        <f>IFERROR(Tabela36[[#This Row],[preço unitário]]*Tabela36[[#This Row],[Qtd]],"")</f>
        <v/>
      </c>
      <c r="F208" s="97"/>
      <c r="G208" s="97"/>
      <c r="H208" s="99" t="str">
        <f>IFERROR(VLOOKUP(Tabela37[[#This Row],[Produto]],produtos,5,0),"")</f>
        <v/>
      </c>
      <c r="I208" s="100" t="str">
        <f>IFERROR(Tabela37[[#This Row],[preço unitário]]*Tabela37[[#This Row],[Qtd]],"")</f>
        <v/>
      </c>
      <c r="M208" s="92"/>
    </row>
    <row r="209" spans="1:13" x14ac:dyDescent="0.3">
      <c r="A209" s="97"/>
      <c r="B209" s="98"/>
      <c r="C209" s="99" t="str">
        <f>IFERROR(VLOOKUP(Tabela36[[#This Row],[Produto]],produtos,3,0),"")</f>
        <v/>
      </c>
      <c r="D209" s="100" t="str">
        <f>IFERROR(Tabela36[[#This Row],[preço unitário]]*Tabela36[[#This Row],[Qtd]],"")</f>
        <v/>
      </c>
      <c r="F209" s="97"/>
      <c r="G209" s="97"/>
      <c r="H209" s="99" t="str">
        <f>IFERROR(VLOOKUP(Tabela37[[#This Row],[Produto]],produtos,5,0),"")</f>
        <v/>
      </c>
      <c r="I209" s="100" t="str">
        <f>IFERROR(Tabela37[[#This Row],[preço unitário]]*Tabela37[[#This Row],[Qtd]],"")</f>
        <v/>
      </c>
      <c r="M209" s="92"/>
    </row>
    <row r="210" spans="1:13" x14ac:dyDescent="0.3">
      <c r="A210" s="97"/>
      <c r="B210" s="98"/>
      <c r="C210" s="99" t="str">
        <f>IFERROR(VLOOKUP(Tabela36[[#This Row],[Produto]],produtos,3,0),"")</f>
        <v/>
      </c>
      <c r="D210" s="100" t="str">
        <f>IFERROR(Tabela36[[#This Row],[preço unitário]]*Tabela36[[#This Row],[Qtd]],"")</f>
        <v/>
      </c>
      <c r="F210" s="97"/>
      <c r="G210" s="97"/>
      <c r="H210" s="99" t="str">
        <f>IFERROR(VLOOKUP(Tabela37[[#This Row],[Produto]],produtos,5,0),"")</f>
        <v/>
      </c>
      <c r="I210" s="100" t="str">
        <f>IFERROR(Tabela37[[#This Row],[preço unitário]]*Tabela37[[#This Row],[Qtd]],"")</f>
        <v/>
      </c>
      <c r="M210" s="92"/>
    </row>
    <row r="211" spans="1:13" x14ac:dyDescent="0.3">
      <c r="A211" s="97"/>
      <c r="B211" s="98"/>
      <c r="C211" s="99" t="str">
        <f>IFERROR(VLOOKUP(Tabela36[[#This Row],[Produto]],produtos,3,0),"")</f>
        <v/>
      </c>
      <c r="D211" s="100" t="str">
        <f>IFERROR(Tabela36[[#This Row],[preço unitário]]*Tabela36[[#This Row],[Qtd]],"")</f>
        <v/>
      </c>
      <c r="F211" s="97"/>
      <c r="G211" s="97"/>
      <c r="H211" s="99" t="str">
        <f>IFERROR(VLOOKUP(Tabela37[[#This Row],[Produto]],produtos,5,0),"")</f>
        <v/>
      </c>
      <c r="I211" s="100" t="str">
        <f>IFERROR(Tabela37[[#This Row],[preço unitário]]*Tabela37[[#This Row],[Qtd]],"")</f>
        <v/>
      </c>
      <c r="M211" s="92"/>
    </row>
    <row r="212" spans="1:13" x14ac:dyDescent="0.3">
      <c r="A212" s="97"/>
      <c r="B212" s="98"/>
      <c r="C212" s="99" t="str">
        <f>IFERROR(VLOOKUP(Tabela36[[#This Row],[Produto]],produtos,3,0),"")</f>
        <v/>
      </c>
      <c r="D212" s="100" t="str">
        <f>IFERROR(Tabela36[[#This Row],[preço unitário]]*Tabela36[[#This Row],[Qtd]],"")</f>
        <v/>
      </c>
      <c r="F212" s="97"/>
      <c r="G212" s="97"/>
      <c r="H212" s="99" t="str">
        <f>IFERROR(VLOOKUP(Tabela37[[#This Row],[Produto]],produtos,5,0),"")</f>
        <v/>
      </c>
      <c r="I212" s="100" t="str">
        <f>IFERROR(Tabela37[[#This Row],[preço unitário]]*Tabela37[[#This Row],[Qtd]],"")</f>
        <v/>
      </c>
      <c r="M212" s="92"/>
    </row>
    <row r="213" spans="1:13" x14ac:dyDescent="0.3">
      <c r="A213" s="97"/>
      <c r="B213" s="98"/>
      <c r="C213" s="99" t="str">
        <f>IFERROR(VLOOKUP(Tabela36[[#This Row],[Produto]],produtos,3,0),"")</f>
        <v/>
      </c>
      <c r="D213" s="100" t="str">
        <f>IFERROR(Tabela36[[#This Row],[preço unitário]]*Tabela36[[#This Row],[Qtd]],"")</f>
        <v/>
      </c>
      <c r="F213" s="97"/>
      <c r="G213" s="97"/>
      <c r="H213" s="99" t="str">
        <f>IFERROR(VLOOKUP(Tabela37[[#This Row],[Produto]],produtos,5,0),"")</f>
        <v/>
      </c>
      <c r="I213" s="100" t="str">
        <f>IFERROR(Tabela37[[#This Row],[preço unitário]]*Tabela37[[#This Row],[Qtd]],"")</f>
        <v/>
      </c>
      <c r="M213" s="92"/>
    </row>
    <row r="214" spans="1:13" x14ac:dyDescent="0.3">
      <c r="A214" s="97"/>
      <c r="B214" s="98"/>
      <c r="C214" s="99" t="str">
        <f>IFERROR(VLOOKUP(Tabela36[[#This Row],[Produto]],produtos,3,0),"")</f>
        <v/>
      </c>
      <c r="D214" s="100" t="str">
        <f>IFERROR(Tabela36[[#This Row],[preço unitário]]*Tabela36[[#This Row],[Qtd]],"")</f>
        <v/>
      </c>
      <c r="F214" s="97"/>
      <c r="G214" s="97"/>
      <c r="H214" s="99" t="str">
        <f>IFERROR(VLOOKUP(Tabela37[[#This Row],[Produto]],produtos,5,0),"")</f>
        <v/>
      </c>
      <c r="I214" s="100" t="str">
        <f>IFERROR(Tabela37[[#This Row],[preço unitário]]*Tabela37[[#This Row],[Qtd]],"")</f>
        <v/>
      </c>
      <c r="M214" s="92"/>
    </row>
    <row r="215" spans="1:13" x14ac:dyDescent="0.3">
      <c r="A215" s="97"/>
      <c r="B215" s="98"/>
      <c r="C215" s="99" t="str">
        <f>IFERROR(VLOOKUP(Tabela36[[#This Row],[Produto]],produtos,3,0),"")</f>
        <v/>
      </c>
      <c r="D215" s="100" t="str">
        <f>IFERROR(Tabela36[[#This Row],[preço unitário]]*Tabela36[[#This Row],[Qtd]],"")</f>
        <v/>
      </c>
      <c r="F215" s="97"/>
      <c r="G215" s="97"/>
      <c r="H215" s="99" t="str">
        <f>IFERROR(VLOOKUP(Tabela37[[#This Row],[Produto]],produtos,5,0),"")</f>
        <v/>
      </c>
      <c r="I215" s="100" t="str">
        <f>IFERROR(Tabela37[[#This Row],[preço unitário]]*Tabela37[[#This Row],[Qtd]],"")</f>
        <v/>
      </c>
      <c r="M215" s="92"/>
    </row>
    <row r="216" spans="1:13" x14ac:dyDescent="0.3">
      <c r="A216" s="97"/>
      <c r="B216" s="98"/>
      <c r="C216" s="99" t="str">
        <f>IFERROR(VLOOKUP(Tabela36[[#This Row],[Produto]],produtos,3,0),"")</f>
        <v/>
      </c>
      <c r="D216" s="100" t="str">
        <f>IFERROR(Tabela36[[#This Row],[preço unitário]]*Tabela36[[#This Row],[Qtd]],"")</f>
        <v/>
      </c>
      <c r="F216" s="97"/>
      <c r="G216" s="97"/>
      <c r="H216" s="99" t="str">
        <f>IFERROR(VLOOKUP(Tabela37[[#This Row],[Produto]],produtos,5,0),"")</f>
        <v/>
      </c>
      <c r="I216" s="100" t="str">
        <f>IFERROR(Tabela37[[#This Row],[preço unitário]]*Tabela37[[#This Row],[Qtd]],"")</f>
        <v/>
      </c>
      <c r="M216" s="92"/>
    </row>
    <row r="217" spans="1:13" x14ac:dyDescent="0.3">
      <c r="A217" s="97"/>
      <c r="B217" s="98"/>
      <c r="C217" s="99" t="str">
        <f>IFERROR(VLOOKUP(Tabela36[[#This Row],[Produto]],produtos,3,0),"")</f>
        <v/>
      </c>
      <c r="D217" s="100" t="str">
        <f>IFERROR(Tabela36[[#This Row],[preço unitário]]*Tabela36[[#This Row],[Qtd]],"")</f>
        <v/>
      </c>
      <c r="F217" s="97"/>
      <c r="G217" s="97"/>
      <c r="H217" s="99" t="str">
        <f>IFERROR(VLOOKUP(Tabela37[[#This Row],[Produto]],produtos,5,0),"")</f>
        <v/>
      </c>
      <c r="I217" s="100" t="str">
        <f>IFERROR(Tabela37[[#This Row],[preço unitário]]*Tabela37[[#This Row],[Qtd]],"")</f>
        <v/>
      </c>
      <c r="M217" s="92"/>
    </row>
    <row r="218" spans="1:13" x14ac:dyDescent="0.3">
      <c r="A218" s="97"/>
      <c r="B218" s="98"/>
      <c r="C218" s="99" t="str">
        <f>IFERROR(VLOOKUP(Tabela36[[#This Row],[Produto]],produtos,3,0),"")</f>
        <v/>
      </c>
      <c r="D218" s="100" t="str">
        <f>IFERROR(Tabela36[[#This Row],[preço unitário]]*Tabela36[[#This Row],[Qtd]],"")</f>
        <v/>
      </c>
      <c r="F218" s="97"/>
      <c r="G218" s="97"/>
      <c r="H218" s="99" t="str">
        <f>IFERROR(VLOOKUP(Tabela37[[#This Row],[Produto]],produtos,5,0),"")</f>
        <v/>
      </c>
      <c r="I218" s="100" t="str">
        <f>IFERROR(Tabela37[[#This Row],[preço unitário]]*Tabela37[[#This Row],[Qtd]],"")</f>
        <v/>
      </c>
      <c r="M218" s="92"/>
    </row>
    <row r="219" spans="1:13" x14ac:dyDescent="0.3">
      <c r="A219" s="97"/>
      <c r="B219" s="98"/>
      <c r="C219" s="99" t="str">
        <f>IFERROR(VLOOKUP(Tabela36[[#This Row],[Produto]],produtos,3,0),"")</f>
        <v/>
      </c>
      <c r="D219" s="100" t="str">
        <f>IFERROR(Tabela36[[#This Row],[preço unitário]]*Tabela36[[#This Row],[Qtd]],"")</f>
        <v/>
      </c>
      <c r="F219" s="97"/>
      <c r="G219" s="97"/>
      <c r="H219" s="99" t="str">
        <f>IFERROR(VLOOKUP(Tabela37[[#This Row],[Produto]],produtos,5,0),"")</f>
        <v/>
      </c>
      <c r="I219" s="100" t="str">
        <f>IFERROR(Tabela37[[#This Row],[preço unitário]]*Tabela37[[#This Row],[Qtd]],"")</f>
        <v/>
      </c>
      <c r="M219" s="92"/>
    </row>
    <row r="220" spans="1:13" x14ac:dyDescent="0.3">
      <c r="A220" s="97"/>
      <c r="B220" s="98"/>
      <c r="C220" s="99" t="str">
        <f>IFERROR(VLOOKUP(Tabela36[[#This Row],[Produto]],produtos,3,0),"")</f>
        <v/>
      </c>
      <c r="D220" s="100" t="str">
        <f>IFERROR(Tabela36[[#This Row],[preço unitário]]*Tabela36[[#This Row],[Qtd]],"")</f>
        <v/>
      </c>
      <c r="F220" s="97"/>
      <c r="G220" s="97"/>
      <c r="H220" s="99" t="str">
        <f>IFERROR(VLOOKUP(Tabela37[[#This Row],[Produto]],produtos,5,0),"")</f>
        <v/>
      </c>
      <c r="I220" s="100" t="str">
        <f>IFERROR(Tabela37[[#This Row],[preço unitário]]*Tabela37[[#This Row],[Qtd]],"")</f>
        <v/>
      </c>
      <c r="M220" s="92"/>
    </row>
    <row r="221" spans="1:13" x14ac:dyDescent="0.3">
      <c r="A221" s="97"/>
      <c r="B221" s="98"/>
      <c r="C221" s="99" t="str">
        <f>IFERROR(VLOOKUP(Tabela36[[#This Row],[Produto]],produtos,3,0),"")</f>
        <v/>
      </c>
      <c r="D221" s="100" t="str">
        <f>IFERROR(Tabela36[[#This Row],[preço unitário]]*Tabela36[[#This Row],[Qtd]],"")</f>
        <v/>
      </c>
      <c r="F221" s="97"/>
      <c r="G221" s="97"/>
      <c r="H221" s="99" t="str">
        <f>IFERROR(VLOOKUP(Tabela37[[#This Row],[Produto]],produtos,5,0),"")</f>
        <v/>
      </c>
      <c r="I221" s="100" t="str">
        <f>IFERROR(Tabela37[[#This Row],[preço unitário]]*Tabela37[[#This Row],[Qtd]],"")</f>
        <v/>
      </c>
      <c r="M221" s="92"/>
    </row>
    <row r="222" spans="1:13" x14ac:dyDescent="0.3">
      <c r="A222" s="97"/>
      <c r="B222" s="98"/>
      <c r="C222" s="99" t="str">
        <f>IFERROR(VLOOKUP(Tabela36[[#This Row],[Produto]],produtos,3,0),"")</f>
        <v/>
      </c>
      <c r="D222" s="100" t="str">
        <f>IFERROR(Tabela36[[#This Row],[preço unitário]]*Tabela36[[#This Row],[Qtd]],"")</f>
        <v/>
      </c>
      <c r="F222" s="97"/>
      <c r="G222" s="97"/>
      <c r="H222" s="99" t="str">
        <f>IFERROR(VLOOKUP(Tabela37[[#This Row],[Produto]],produtos,5,0),"")</f>
        <v/>
      </c>
      <c r="I222" s="100" t="str">
        <f>IFERROR(Tabela37[[#This Row],[preço unitário]]*Tabela37[[#This Row],[Qtd]],"")</f>
        <v/>
      </c>
      <c r="M222" s="92"/>
    </row>
    <row r="223" spans="1:13" x14ac:dyDescent="0.3">
      <c r="A223" s="97"/>
      <c r="B223" s="98"/>
      <c r="C223" s="99" t="str">
        <f>IFERROR(VLOOKUP(Tabela36[[#This Row],[Produto]],produtos,3,0),"")</f>
        <v/>
      </c>
      <c r="D223" s="100" t="str">
        <f>IFERROR(Tabela36[[#This Row],[preço unitário]]*Tabela36[[#This Row],[Qtd]],"")</f>
        <v/>
      </c>
      <c r="F223" s="97"/>
      <c r="G223" s="97"/>
      <c r="H223" s="99" t="str">
        <f>IFERROR(VLOOKUP(Tabela37[[#This Row],[Produto]],produtos,5,0),"")</f>
        <v/>
      </c>
      <c r="I223" s="100" t="str">
        <f>IFERROR(Tabela37[[#This Row],[preço unitário]]*Tabela37[[#This Row],[Qtd]],"")</f>
        <v/>
      </c>
      <c r="M223" s="92"/>
    </row>
    <row r="224" spans="1:13" x14ac:dyDescent="0.3">
      <c r="A224" s="97"/>
      <c r="B224" s="98"/>
      <c r="C224" s="99" t="str">
        <f>IFERROR(VLOOKUP(Tabela36[[#This Row],[Produto]],produtos,3,0),"")</f>
        <v/>
      </c>
      <c r="D224" s="100" t="str">
        <f>IFERROR(Tabela36[[#This Row],[preço unitário]]*Tabela36[[#This Row],[Qtd]],"")</f>
        <v/>
      </c>
      <c r="F224" s="97"/>
      <c r="G224" s="97"/>
      <c r="H224" s="99" t="str">
        <f>IFERROR(VLOOKUP(Tabela37[[#This Row],[Produto]],produtos,5,0),"")</f>
        <v/>
      </c>
      <c r="I224" s="100" t="str">
        <f>IFERROR(Tabela37[[#This Row],[preço unitário]]*Tabela37[[#This Row],[Qtd]],"")</f>
        <v/>
      </c>
      <c r="M224" s="92"/>
    </row>
    <row r="225" spans="1:13" x14ac:dyDescent="0.3">
      <c r="A225" s="97"/>
      <c r="B225" s="98"/>
      <c r="C225" s="99" t="str">
        <f>IFERROR(VLOOKUP(Tabela36[[#This Row],[Produto]],produtos,3,0),"")</f>
        <v/>
      </c>
      <c r="D225" s="100" t="str">
        <f>IFERROR(Tabela36[[#This Row],[preço unitário]]*Tabela36[[#This Row],[Qtd]],"")</f>
        <v/>
      </c>
      <c r="F225" s="97"/>
      <c r="G225" s="97"/>
      <c r="H225" s="99" t="str">
        <f>IFERROR(VLOOKUP(Tabela37[[#This Row],[Produto]],produtos,5,0),"")</f>
        <v/>
      </c>
      <c r="I225" s="100" t="str">
        <f>IFERROR(Tabela37[[#This Row],[preço unitário]]*Tabela37[[#This Row],[Qtd]],"")</f>
        <v/>
      </c>
      <c r="M225" s="92"/>
    </row>
    <row r="226" spans="1:13" x14ac:dyDescent="0.3">
      <c r="A226" s="97"/>
      <c r="B226" s="98"/>
      <c r="C226" s="99" t="str">
        <f>IFERROR(VLOOKUP(Tabela36[[#This Row],[Produto]],produtos,3,0),"")</f>
        <v/>
      </c>
      <c r="D226" s="100" t="str">
        <f>IFERROR(Tabela36[[#This Row],[preço unitário]]*Tabela36[[#This Row],[Qtd]],"")</f>
        <v/>
      </c>
      <c r="F226" s="97"/>
      <c r="G226" s="97"/>
      <c r="H226" s="99" t="str">
        <f>IFERROR(VLOOKUP(Tabela37[[#This Row],[Produto]],produtos,5,0),"")</f>
        <v/>
      </c>
      <c r="I226" s="100" t="str">
        <f>IFERROR(Tabela37[[#This Row],[preço unitário]]*Tabela37[[#This Row],[Qtd]],"")</f>
        <v/>
      </c>
      <c r="M226" s="92"/>
    </row>
    <row r="227" spans="1:13" x14ac:dyDescent="0.3">
      <c r="A227" s="97"/>
      <c r="B227" s="98"/>
      <c r="C227" s="99" t="str">
        <f>IFERROR(VLOOKUP(Tabela36[[#This Row],[Produto]],produtos,3,0),"")</f>
        <v/>
      </c>
      <c r="D227" s="100" t="str">
        <f>IFERROR(Tabela36[[#This Row],[preço unitário]]*Tabela36[[#This Row],[Qtd]],"")</f>
        <v/>
      </c>
      <c r="F227" s="97"/>
      <c r="G227" s="97"/>
      <c r="H227" s="99" t="str">
        <f>IFERROR(VLOOKUP(Tabela37[[#This Row],[Produto]],produtos,5,0),"")</f>
        <v/>
      </c>
      <c r="I227" s="100" t="str">
        <f>IFERROR(Tabela37[[#This Row],[preço unitário]]*Tabela37[[#This Row],[Qtd]],"")</f>
        <v/>
      </c>
      <c r="M227" s="92"/>
    </row>
    <row r="228" spans="1:13" x14ac:dyDescent="0.3">
      <c r="A228" s="97"/>
      <c r="B228" s="98"/>
      <c r="C228" s="99" t="str">
        <f>IFERROR(VLOOKUP(Tabela36[[#This Row],[Produto]],produtos,3,0),"")</f>
        <v/>
      </c>
      <c r="D228" s="100" t="str">
        <f>IFERROR(Tabela36[[#This Row],[preço unitário]]*Tabela36[[#This Row],[Qtd]],"")</f>
        <v/>
      </c>
      <c r="F228" s="97"/>
      <c r="G228" s="97"/>
      <c r="H228" s="99" t="str">
        <f>IFERROR(VLOOKUP(Tabela37[[#This Row],[Produto]],produtos,5,0),"")</f>
        <v/>
      </c>
      <c r="I228" s="100" t="str">
        <f>IFERROR(Tabela37[[#This Row],[preço unitário]]*Tabela37[[#This Row],[Qtd]],"")</f>
        <v/>
      </c>
      <c r="M228" s="92"/>
    </row>
    <row r="229" spans="1:13" x14ac:dyDescent="0.3">
      <c r="A229" s="97"/>
      <c r="B229" s="98"/>
      <c r="C229" s="99" t="str">
        <f>IFERROR(VLOOKUP(Tabela36[[#This Row],[Produto]],produtos,3,0),"")</f>
        <v/>
      </c>
      <c r="D229" s="100" t="str">
        <f>IFERROR(Tabela36[[#This Row],[preço unitário]]*Tabela36[[#This Row],[Qtd]],"")</f>
        <v/>
      </c>
      <c r="F229" s="97"/>
      <c r="G229" s="97"/>
      <c r="H229" s="99" t="str">
        <f>IFERROR(VLOOKUP(Tabela37[[#This Row],[Produto]],produtos,5,0),"")</f>
        <v/>
      </c>
      <c r="I229" s="100" t="str">
        <f>IFERROR(Tabela37[[#This Row],[preço unitário]]*Tabela37[[#This Row],[Qtd]],"")</f>
        <v/>
      </c>
      <c r="M229" s="92"/>
    </row>
    <row r="230" spans="1:13" x14ac:dyDescent="0.3">
      <c r="A230" s="97"/>
      <c r="B230" s="98"/>
      <c r="C230" s="99" t="str">
        <f>IFERROR(VLOOKUP(Tabela36[[#This Row],[Produto]],produtos,3,0),"")</f>
        <v/>
      </c>
      <c r="D230" s="100" t="str">
        <f>IFERROR(Tabela36[[#This Row],[preço unitário]]*Tabela36[[#This Row],[Qtd]],"")</f>
        <v/>
      </c>
      <c r="F230" s="97"/>
      <c r="G230" s="97"/>
      <c r="H230" s="99" t="str">
        <f>IFERROR(VLOOKUP(Tabela37[[#This Row],[Produto]],produtos,5,0),"")</f>
        <v/>
      </c>
      <c r="I230" s="100" t="str">
        <f>IFERROR(Tabela37[[#This Row],[preço unitário]]*Tabela37[[#This Row],[Qtd]],"")</f>
        <v/>
      </c>
      <c r="M230" s="92"/>
    </row>
    <row r="231" spans="1:13" x14ac:dyDescent="0.3">
      <c r="A231" s="97"/>
      <c r="B231" s="98"/>
      <c r="C231" s="99" t="str">
        <f>IFERROR(VLOOKUP(Tabela36[[#This Row],[Produto]],produtos,3,0),"")</f>
        <v/>
      </c>
      <c r="D231" s="100" t="str">
        <f>IFERROR(Tabela36[[#This Row],[preço unitário]]*Tabela36[[#This Row],[Qtd]],"")</f>
        <v/>
      </c>
      <c r="F231" s="97"/>
      <c r="G231" s="97"/>
      <c r="H231" s="99" t="str">
        <f>IFERROR(VLOOKUP(Tabela37[[#This Row],[Produto]],produtos,5,0),"")</f>
        <v/>
      </c>
      <c r="I231" s="100" t="str">
        <f>IFERROR(Tabela37[[#This Row],[preço unitário]]*Tabela37[[#This Row],[Qtd]],"")</f>
        <v/>
      </c>
      <c r="M231" s="92"/>
    </row>
    <row r="232" spans="1:13" x14ac:dyDescent="0.3">
      <c r="A232" s="97"/>
      <c r="B232" s="98"/>
      <c r="C232" s="99" t="str">
        <f>IFERROR(VLOOKUP(Tabela36[[#This Row],[Produto]],produtos,3,0),"")</f>
        <v/>
      </c>
      <c r="D232" s="100" t="str">
        <f>IFERROR(Tabela36[[#This Row],[preço unitário]]*Tabela36[[#This Row],[Qtd]],"")</f>
        <v/>
      </c>
      <c r="F232" s="97"/>
      <c r="G232" s="97"/>
      <c r="H232" s="99" t="str">
        <f>IFERROR(VLOOKUP(Tabela37[[#This Row],[Produto]],produtos,5,0),"")</f>
        <v/>
      </c>
      <c r="I232" s="100" t="str">
        <f>IFERROR(Tabela37[[#This Row],[preço unitário]]*Tabela37[[#This Row],[Qtd]],"")</f>
        <v/>
      </c>
      <c r="M232" s="92"/>
    </row>
    <row r="233" spans="1:13" x14ac:dyDescent="0.3">
      <c r="A233" s="97"/>
      <c r="B233" s="98"/>
      <c r="C233" s="99" t="str">
        <f>IFERROR(VLOOKUP(Tabela36[[#This Row],[Produto]],produtos,3,0),"")</f>
        <v/>
      </c>
      <c r="D233" s="100" t="str">
        <f>IFERROR(Tabela36[[#This Row],[preço unitário]]*Tabela36[[#This Row],[Qtd]],"")</f>
        <v/>
      </c>
      <c r="F233" s="97"/>
      <c r="G233" s="97"/>
      <c r="H233" s="99" t="str">
        <f>IFERROR(VLOOKUP(Tabela37[[#This Row],[Produto]],produtos,5,0),"")</f>
        <v/>
      </c>
      <c r="I233" s="100" t="str">
        <f>IFERROR(Tabela37[[#This Row],[preço unitário]]*Tabela37[[#This Row],[Qtd]],"")</f>
        <v/>
      </c>
      <c r="M233" s="92"/>
    </row>
    <row r="234" spans="1:13" x14ac:dyDescent="0.3">
      <c r="A234" s="97"/>
      <c r="B234" s="98"/>
      <c r="C234" s="99" t="str">
        <f>IFERROR(VLOOKUP(Tabela36[[#This Row],[Produto]],produtos,3,0),"")</f>
        <v/>
      </c>
      <c r="D234" s="100" t="str">
        <f>IFERROR(Tabela36[[#This Row],[preço unitário]]*Tabela36[[#This Row],[Qtd]],"")</f>
        <v/>
      </c>
      <c r="F234" s="97"/>
      <c r="G234" s="97"/>
      <c r="H234" s="99" t="str">
        <f>IFERROR(VLOOKUP(Tabela37[[#This Row],[Produto]],produtos,5,0),"")</f>
        <v/>
      </c>
      <c r="I234" s="100" t="str">
        <f>IFERROR(Tabela37[[#This Row],[preço unitário]]*Tabela37[[#This Row],[Qtd]],"")</f>
        <v/>
      </c>
      <c r="M234" s="92"/>
    </row>
    <row r="235" spans="1:13" x14ac:dyDescent="0.3">
      <c r="A235" s="97"/>
      <c r="B235" s="98"/>
      <c r="C235" s="99" t="str">
        <f>IFERROR(VLOOKUP(Tabela36[[#This Row],[Produto]],produtos,3,0),"")</f>
        <v/>
      </c>
      <c r="D235" s="100" t="str">
        <f>IFERROR(Tabela36[[#This Row],[preço unitário]]*Tabela36[[#This Row],[Qtd]],"")</f>
        <v/>
      </c>
      <c r="F235" s="97"/>
      <c r="G235" s="97"/>
      <c r="H235" s="99" t="str">
        <f>IFERROR(VLOOKUP(Tabela37[[#This Row],[Produto]],produtos,5,0),"")</f>
        <v/>
      </c>
      <c r="I235" s="100" t="str">
        <f>IFERROR(Tabela37[[#This Row],[preço unitário]]*Tabela37[[#This Row],[Qtd]],"")</f>
        <v/>
      </c>
      <c r="M235" s="92"/>
    </row>
    <row r="236" spans="1:13" x14ac:dyDescent="0.3">
      <c r="A236" s="97"/>
      <c r="B236" s="98"/>
      <c r="C236" s="99" t="str">
        <f>IFERROR(VLOOKUP(Tabela36[[#This Row],[Produto]],produtos,3,0),"")</f>
        <v/>
      </c>
      <c r="D236" s="100" t="str">
        <f>IFERROR(Tabela36[[#This Row],[preço unitário]]*Tabela36[[#This Row],[Qtd]],"")</f>
        <v/>
      </c>
      <c r="F236" s="97"/>
      <c r="G236" s="97"/>
      <c r="H236" s="99" t="str">
        <f>IFERROR(VLOOKUP(Tabela37[[#This Row],[Produto]],produtos,5,0),"")</f>
        <v/>
      </c>
      <c r="I236" s="100" t="str">
        <f>IFERROR(Tabela37[[#This Row],[preço unitário]]*Tabela37[[#This Row],[Qtd]],"")</f>
        <v/>
      </c>
      <c r="M236" s="92"/>
    </row>
    <row r="237" spans="1:13" x14ac:dyDescent="0.3">
      <c r="A237" s="97"/>
      <c r="B237" s="98"/>
      <c r="C237" s="99" t="str">
        <f>IFERROR(VLOOKUP(Tabela36[[#This Row],[Produto]],produtos,3,0),"")</f>
        <v/>
      </c>
      <c r="D237" s="100" t="str">
        <f>IFERROR(Tabela36[[#This Row],[preço unitário]]*Tabela36[[#This Row],[Qtd]],"")</f>
        <v/>
      </c>
      <c r="F237" s="97"/>
      <c r="G237" s="97"/>
      <c r="H237" s="99" t="str">
        <f>IFERROR(VLOOKUP(Tabela37[[#This Row],[Produto]],produtos,5,0),"")</f>
        <v/>
      </c>
      <c r="I237" s="100" t="str">
        <f>IFERROR(Tabela37[[#This Row],[preço unitário]]*Tabela37[[#This Row],[Qtd]],"")</f>
        <v/>
      </c>
      <c r="M237" s="92"/>
    </row>
    <row r="238" spans="1:13" x14ac:dyDescent="0.3">
      <c r="A238" s="97"/>
      <c r="B238" s="98"/>
      <c r="C238" s="99" t="str">
        <f>IFERROR(VLOOKUP(Tabela36[[#This Row],[Produto]],produtos,3,0),"")</f>
        <v/>
      </c>
      <c r="D238" s="100" t="str">
        <f>IFERROR(Tabela36[[#This Row],[preço unitário]]*Tabela36[[#This Row],[Qtd]],"")</f>
        <v/>
      </c>
      <c r="F238" s="97"/>
      <c r="G238" s="97"/>
      <c r="H238" s="99" t="str">
        <f>IFERROR(VLOOKUP(Tabela37[[#This Row],[Produto]],produtos,5,0),"")</f>
        <v/>
      </c>
      <c r="I238" s="100" t="str">
        <f>IFERROR(Tabela37[[#This Row],[preço unitário]]*Tabela37[[#This Row],[Qtd]],"")</f>
        <v/>
      </c>
      <c r="M238" s="92"/>
    </row>
    <row r="239" spans="1:13" x14ac:dyDescent="0.3">
      <c r="A239" s="97"/>
      <c r="B239" s="98"/>
      <c r="C239" s="99" t="str">
        <f>IFERROR(VLOOKUP(Tabela36[[#This Row],[Produto]],produtos,3,0),"")</f>
        <v/>
      </c>
      <c r="D239" s="100" t="str">
        <f>IFERROR(Tabela36[[#This Row],[preço unitário]]*Tabela36[[#This Row],[Qtd]],"")</f>
        <v/>
      </c>
      <c r="F239" s="97"/>
      <c r="G239" s="97"/>
      <c r="H239" s="99" t="str">
        <f>IFERROR(VLOOKUP(Tabela37[[#This Row],[Produto]],produtos,5,0),"")</f>
        <v/>
      </c>
      <c r="I239" s="100" t="str">
        <f>IFERROR(Tabela37[[#This Row],[preço unitário]]*Tabela37[[#This Row],[Qtd]],"")</f>
        <v/>
      </c>
      <c r="M239" s="92"/>
    </row>
    <row r="240" spans="1:13" x14ac:dyDescent="0.3">
      <c r="A240" s="97"/>
      <c r="B240" s="98"/>
      <c r="C240" s="99" t="str">
        <f>IFERROR(VLOOKUP(Tabela36[[#This Row],[Produto]],produtos,3,0),"")</f>
        <v/>
      </c>
      <c r="D240" s="100" t="str">
        <f>IFERROR(Tabela36[[#This Row],[preço unitário]]*Tabela36[[#This Row],[Qtd]],"")</f>
        <v/>
      </c>
      <c r="F240" s="97"/>
      <c r="G240" s="97"/>
      <c r="H240" s="99" t="str">
        <f>IFERROR(VLOOKUP(Tabela37[[#This Row],[Produto]],produtos,5,0),"")</f>
        <v/>
      </c>
      <c r="I240" s="100" t="str">
        <f>IFERROR(Tabela37[[#This Row],[preço unitário]]*Tabela37[[#This Row],[Qtd]],"")</f>
        <v/>
      </c>
      <c r="M240" s="92"/>
    </row>
    <row r="241" spans="1:13" x14ac:dyDescent="0.3">
      <c r="A241" s="97"/>
      <c r="B241" s="98"/>
      <c r="C241" s="99" t="str">
        <f>IFERROR(VLOOKUP(Tabela36[[#This Row],[Produto]],produtos,3,0),"")</f>
        <v/>
      </c>
      <c r="D241" s="100" t="str">
        <f>IFERROR(Tabela36[[#This Row],[preço unitário]]*Tabela36[[#This Row],[Qtd]],"")</f>
        <v/>
      </c>
      <c r="F241" s="97"/>
      <c r="G241" s="97"/>
      <c r="H241" s="99" t="str">
        <f>IFERROR(VLOOKUP(Tabela37[[#This Row],[Produto]],produtos,5,0),"")</f>
        <v/>
      </c>
      <c r="I241" s="100" t="str">
        <f>IFERROR(Tabela37[[#This Row],[preço unitário]]*Tabela37[[#This Row],[Qtd]],"")</f>
        <v/>
      </c>
      <c r="M241" s="92"/>
    </row>
    <row r="242" spans="1:13" x14ac:dyDescent="0.3">
      <c r="A242" s="97"/>
      <c r="B242" s="98"/>
      <c r="C242" s="99" t="str">
        <f>IFERROR(VLOOKUP(Tabela36[[#This Row],[Produto]],produtos,3,0),"")</f>
        <v/>
      </c>
      <c r="D242" s="100" t="str">
        <f>IFERROR(Tabela36[[#This Row],[preço unitário]]*Tabela36[[#This Row],[Qtd]],"")</f>
        <v/>
      </c>
      <c r="F242" s="97"/>
      <c r="G242" s="97"/>
      <c r="H242" s="99" t="str">
        <f>IFERROR(VLOOKUP(Tabela37[[#This Row],[Produto]],produtos,5,0),"")</f>
        <v/>
      </c>
      <c r="I242" s="100" t="str">
        <f>IFERROR(Tabela37[[#This Row],[preço unitário]]*Tabela37[[#This Row],[Qtd]],"")</f>
        <v/>
      </c>
      <c r="M242" s="92"/>
    </row>
    <row r="243" spans="1:13" x14ac:dyDescent="0.3">
      <c r="A243" s="97"/>
      <c r="B243" s="98"/>
      <c r="C243" s="99" t="str">
        <f>IFERROR(VLOOKUP(Tabela36[[#This Row],[Produto]],produtos,3,0),"")</f>
        <v/>
      </c>
      <c r="D243" s="100" t="str">
        <f>IFERROR(Tabela36[[#This Row],[preço unitário]]*Tabela36[[#This Row],[Qtd]],"")</f>
        <v/>
      </c>
      <c r="F243" s="97"/>
      <c r="G243" s="97"/>
      <c r="H243" s="99" t="str">
        <f>IFERROR(VLOOKUP(Tabela37[[#This Row],[Produto]],produtos,5,0),"")</f>
        <v/>
      </c>
      <c r="I243" s="100" t="str">
        <f>IFERROR(Tabela37[[#This Row],[preço unitário]]*Tabela37[[#This Row],[Qtd]],"")</f>
        <v/>
      </c>
      <c r="M243" s="92"/>
    </row>
    <row r="244" spans="1:13" x14ac:dyDescent="0.3">
      <c r="A244" s="97"/>
      <c r="B244" s="98"/>
      <c r="C244" s="99" t="str">
        <f>IFERROR(VLOOKUP(Tabela36[[#This Row],[Produto]],produtos,3,0),"")</f>
        <v/>
      </c>
      <c r="D244" s="100" t="str">
        <f>IFERROR(Tabela36[[#This Row],[preço unitário]]*Tabela36[[#This Row],[Qtd]],"")</f>
        <v/>
      </c>
      <c r="F244" s="97"/>
      <c r="G244" s="97"/>
      <c r="H244" s="99" t="str">
        <f>IFERROR(VLOOKUP(Tabela37[[#This Row],[Produto]],produtos,5,0),"")</f>
        <v/>
      </c>
      <c r="I244" s="100" t="str">
        <f>IFERROR(Tabela37[[#This Row],[preço unitário]]*Tabela37[[#This Row],[Qtd]],"")</f>
        <v/>
      </c>
      <c r="M244" s="92"/>
    </row>
    <row r="245" spans="1:13" x14ac:dyDescent="0.3">
      <c r="A245" s="97"/>
      <c r="B245" s="98"/>
      <c r="C245" s="99" t="str">
        <f>IFERROR(VLOOKUP(Tabela36[[#This Row],[Produto]],produtos,3,0),"")</f>
        <v/>
      </c>
      <c r="D245" s="100" t="str">
        <f>IFERROR(Tabela36[[#This Row],[preço unitário]]*Tabela36[[#This Row],[Qtd]],"")</f>
        <v/>
      </c>
      <c r="F245" s="97"/>
      <c r="G245" s="97"/>
      <c r="H245" s="99" t="str">
        <f>IFERROR(VLOOKUP(Tabela37[[#This Row],[Produto]],produtos,5,0),"")</f>
        <v/>
      </c>
      <c r="I245" s="100" t="str">
        <f>IFERROR(Tabela37[[#This Row],[preço unitário]]*Tabela37[[#This Row],[Qtd]],"")</f>
        <v/>
      </c>
      <c r="M245" s="92"/>
    </row>
    <row r="246" spans="1:13" x14ac:dyDescent="0.3">
      <c r="A246" s="97"/>
      <c r="B246" s="98"/>
      <c r="C246" s="99" t="str">
        <f>IFERROR(VLOOKUP(Tabela36[[#This Row],[Produto]],produtos,3,0),"")</f>
        <v/>
      </c>
      <c r="D246" s="100" t="str">
        <f>IFERROR(Tabela36[[#This Row],[preço unitário]]*Tabela36[[#This Row],[Qtd]],"")</f>
        <v/>
      </c>
      <c r="F246" s="97"/>
      <c r="G246" s="97"/>
      <c r="H246" s="99" t="str">
        <f>IFERROR(VLOOKUP(Tabela37[[#This Row],[Produto]],produtos,5,0),"")</f>
        <v/>
      </c>
      <c r="I246" s="100" t="str">
        <f>IFERROR(Tabela37[[#This Row],[preço unitário]]*Tabela37[[#This Row],[Qtd]],"")</f>
        <v/>
      </c>
      <c r="M246" s="92"/>
    </row>
    <row r="247" spans="1:13" x14ac:dyDescent="0.3">
      <c r="A247" s="97"/>
      <c r="B247" s="98"/>
      <c r="C247" s="99" t="str">
        <f>IFERROR(VLOOKUP(Tabela36[[#This Row],[Produto]],produtos,3,0),"")</f>
        <v/>
      </c>
      <c r="D247" s="100" t="str">
        <f>IFERROR(Tabela36[[#This Row],[preço unitário]]*Tabela36[[#This Row],[Qtd]],"")</f>
        <v/>
      </c>
      <c r="F247" s="97"/>
      <c r="G247" s="97"/>
      <c r="H247" s="99" t="str">
        <f>IFERROR(VLOOKUP(Tabela37[[#This Row],[Produto]],produtos,5,0),"")</f>
        <v/>
      </c>
      <c r="I247" s="100" t="str">
        <f>IFERROR(Tabela37[[#This Row],[preço unitário]]*Tabela37[[#This Row],[Qtd]],"")</f>
        <v/>
      </c>
      <c r="M247" s="92"/>
    </row>
    <row r="248" spans="1:13" x14ac:dyDescent="0.3">
      <c r="A248" s="97"/>
      <c r="B248" s="98"/>
      <c r="C248" s="99" t="str">
        <f>IFERROR(VLOOKUP(Tabela36[[#This Row],[Produto]],produtos,3,0),"")</f>
        <v/>
      </c>
      <c r="D248" s="100" t="str">
        <f>IFERROR(Tabela36[[#This Row],[preço unitário]]*Tabela36[[#This Row],[Qtd]],"")</f>
        <v/>
      </c>
      <c r="F248" s="97"/>
      <c r="G248" s="97"/>
      <c r="H248" s="99" t="str">
        <f>IFERROR(VLOOKUP(Tabela37[[#This Row],[Produto]],produtos,5,0),"")</f>
        <v/>
      </c>
      <c r="I248" s="100" t="str">
        <f>IFERROR(Tabela37[[#This Row],[preço unitário]]*Tabela37[[#This Row],[Qtd]],"")</f>
        <v/>
      </c>
      <c r="M248" s="92"/>
    </row>
    <row r="249" spans="1:13" x14ac:dyDescent="0.3">
      <c r="A249" s="97"/>
      <c r="B249" s="98"/>
      <c r="C249" s="99" t="str">
        <f>IFERROR(VLOOKUP(Tabela36[[#This Row],[Produto]],produtos,3,0),"")</f>
        <v/>
      </c>
      <c r="D249" s="100" t="str">
        <f>IFERROR(Tabela36[[#This Row],[preço unitário]]*Tabela36[[#This Row],[Qtd]],"")</f>
        <v/>
      </c>
      <c r="F249" s="97"/>
      <c r="G249" s="97"/>
      <c r="H249" s="99" t="str">
        <f>IFERROR(VLOOKUP(Tabela37[[#This Row],[Produto]],produtos,5,0),"")</f>
        <v/>
      </c>
      <c r="I249" s="100" t="str">
        <f>IFERROR(Tabela37[[#This Row],[preço unitário]]*Tabela37[[#This Row],[Qtd]],"")</f>
        <v/>
      </c>
      <c r="M249" s="92"/>
    </row>
    <row r="250" spans="1:13" x14ac:dyDescent="0.3">
      <c r="A250" s="97"/>
      <c r="B250" s="98"/>
      <c r="C250" s="99" t="str">
        <f>IFERROR(VLOOKUP(Tabela36[[#This Row],[Produto]],produtos,3,0),"")</f>
        <v/>
      </c>
      <c r="D250" s="100" t="str">
        <f>IFERROR(Tabela36[[#This Row],[preço unitário]]*Tabela36[[#This Row],[Qtd]],"")</f>
        <v/>
      </c>
      <c r="F250" s="97"/>
      <c r="G250" s="97"/>
      <c r="H250" s="99" t="str">
        <f>IFERROR(VLOOKUP(Tabela37[[#This Row],[Produto]],produtos,5,0),"")</f>
        <v/>
      </c>
      <c r="I250" s="100" t="str">
        <f>IFERROR(Tabela37[[#This Row],[preço unitário]]*Tabela37[[#This Row],[Qtd]],"")</f>
        <v/>
      </c>
      <c r="M250" s="92"/>
    </row>
    <row r="251" spans="1:13" x14ac:dyDescent="0.3">
      <c r="A251" s="97"/>
      <c r="B251" s="98"/>
      <c r="C251" s="99" t="str">
        <f>IFERROR(VLOOKUP(Tabela36[[#This Row],[Produto]],produtos,3,0),"")</f>
        <v/>
      </c>
      <c r="D251" s="100" t="str">
        <f>IFERROR(Tabela36[[#This Row],[preço unitário]]*Tabela36[[#This Row],[Qtd]],"")</f>
        <v/>
      </c>
      <c r="F251" s="97"/>
      <c r="G251" s="97"/>
      <c r="H251" s="99" t="str">
        <f>IFERROR(VLOOKUP(Tabela37[[#This Row],[Produto]],produtos,5,0),"")</f>
        <v/>
      </c>
      <c r="I251" s="100" t="str">
        <f>IFERROR(Tabela37[[#This Row],[preço unitário]]*Tabela37[[#This Row],[Qtd]],"")</f>
        <v/>
      </c>
      <c r="M251" s="92"/>
    </row>
    <row r="252" spans="1:13" x14ac:dyDescent="0.3">
      <c r="A252" s="97"/>
      <c r="B252" s="98"/>
      <c r="C252" s="99" t="str">
        <f>IFERROR(VLOOKUP(Tabela36[[#This Row],[Produto]],produtos,3,0),"")</f>
        <v/>
      </c>
      <c r="D252" s="100" t="str">
        <f>IFERROR(Tabela36[[#This Row],[preço unitário]]*Tabela36[[#This Row],[Qtd]],"")</f>
        <v/>
      </c>
      <c r="F252" s="97"/>
      <c r="G252" s="97"/>
      <c r="H252" s="99" t="str">
        <f>IFERROR(VLOOKUP(Tabela37[[#This Row],[Produto]],produtos,5,0),"")</f>
        <v/>
      </c>
      <c r="I252" s="100" t="str">
        <f>IFERROR(Tabela37[[#This Row],[preço unitário]]*Tabela37[[#This Row],[Qtd]],"")</f>
        <v/>
      </c>
      <c r="M252" s="92"/>
    </row>
    <row r="253" spans="1:13" x14ac:dyDescent="0.3">
      <c r="A253" s="97"/>
      <c r="B253" s="98"/>
      <c r="C253" s="99" t="str">
        <f>IFERROR(VLOOKUP(Tabela36[[#This Row],[Produto]],produtos,3,0),"")</f>
        <v/>
      </c>
      <c r="D253" s="100" t="str">
        <f>IFERROR(Tabela36[[#This Row],[preço unitário]]*Tabela36[[#This Row],[Qtd]],"")</f>
        <v/>
      </c>
      <c r="F253" s="97"/>
      <c r="G253" s="97"/>
      <c r="H253" s="99" t="str">
        <f>IFERROR(VLOOKUP(Tabela37[[#This Row],[Produto]],produtos,5,0),"")</f>
        <v/>
      </c>
      <c r="I253" s="100" t="str">
        <f>IFERROR(Tabela37[[#This Row],[preço unitário]]*Tabela37[[#This Row],[Qtd]],"")</f>
        <v/>
      </c>
      <c r="M253" s="92"/>
    </row>
    <row r="254" spans="1:13" x14ac:dyDescent="0.3">
      <c r="A254" s="97"/>
      <c r="B254" s="98"/>
      <c r="C254" s="99" t="str">
        <f>IFERROR(VLOOKUP(Tabela36[[#This Row],[Produto]],produtos,3,0),"")</f>
        <v/>
      </c>
      <c r="D254" s="100" t="str">
        <f>IFERROR(Tabela36[[#This Row],[preço unitário]]*Tabela36[[#This Row],[Qtd]],"")</f>
        <v/>
      </c>
      <c r="F254" s="97"/>
      <c r="G254" s="97"/>
      <c r="H254" s="99" t="str">
        <f>IFERROR(VLOOKUP(Tabela37[[#This Row],[Produto]],produtos,5,0),"")</f>
        <v/>
      </c>
      <c r="I254" s="100" t="str">
        <f>IFERROR(Tabela37[[#This Row],[preço unitário]]*Tabela37[[#This Row],[Qtd]],"")</f>
        <v/>
      </c>
      <c r="M254" s="92"/>
    </row>
    <row r="255" spans="1:13" x14ac:dyDescent="0.3">
      <c r="A255" s="97"/>
      <c r="B255" s="98"/>
      <c r="C255" s="99" t="str">
        <f>IFERROR(VLOOKUP(Tabela36[[#This Row],[Produto]],produtos,3,0),"")</f>
        <v/>
      </c>
      <c r="D255" s="100" t="str">
        <f>IFERROR(Tabela36[[#This Row],[preço unitário]]*Tabela36[[#This Row],[Qtd]],"")</f>
        <v/>
      </c>
      <c r="F255" s="97"/>
      <c r="G255" s="97"/>
      <c r="H255" s="99" t="str">
        <f>IFERROR(VLOOKUP(Tabela37[[#This Row],[Produto]],produtos,5,0),"")</f>
        <v/>
      </c>
      <c r="I255" s="100" t="str">
        <f>IFERROR(Tabela37[[#This Row],[preço unitário]]*Tabela37[[#This Row],[Qtd]],"")</f>
        <v/>
      </c>
      <c r="M255" s="92"/>
    </row>
    <row r="256" spans="1:13" x14ac:dyDescent="0.3">
      <c r="A256" s="97"/>
      <c r="B256" s="98"/>
      <c r="C256" s="99" t="str">
        <f>IFERROR(VLOOKUP(Tabela36[[#This Row],[Produto]],produtos,3,0),"")</f>
        <v/>
      </c>
      <c r="D256" s="100" t="str">
        <f>IFERROR(Tabela36[[#This Row],[preço unitário]]*Tabela36[[#This Row],[Qtd]],"")</f>
        <v/>
      </c>
      <c r="F256" s="97"/>
      <c r="G256" s="97"/>
      <c r="H256" s="99" t="str">
        <f>IFERROR(VLOOKUP(Tabela37[[#This Row],[Produto]],produtos,5,0),"")</f>
        <v/>
      </c>
      <c r="I256" s="100" t="str">
        <f>IFERROR(Tabela37[[#This Row],[preço unitário]]*Tabela37[[#This Row],[Qtd]],"")</f>
        <v/>
      </c>
      <c r="M256" s="92"/>
    </row>
    <row r="257" spans="1:13" x14ac:dyDescent="0.3">
      <c r="A257" s="97"/>
      <c r="B257" s="98"/>
      <c r="C257" s="99" t="str">
        <f>IFERROR(VLOOKUP(Tabela36[[#This Row],[Produto]],produtos,3,0),"")</f>
        <v/>
      </c>
      <c r="D257" s="100" t="str">
        <f>IFERROR(Tabela36[[#This Row],[preço unitário]]*Tabela36[[#This Row],[Qtd]],"")</f>
        <v/>
      </c>
      <c r="F257" s="97"/>
      <c r="G257" s="97"/>
      <c r="H257" s="99" t="str">
        <f>IFERROR(VLOOKUP(Tabela37[[#This Row],[Produto]],produtos,5,0),"")</f>
        <v/>
      </c>
      <c r="I257" s="100" t="str">
        <f>IFERROR(Tabela37[[#This Row],[preço unitário]]*Tabela37[[#This Row],[Qtd]],"")</f>
        <v/>
      </c>
      <c r="M257" s="92"/>
    </row>
    <row r="258" spans="1:13" x14ac:dyDescent="0.3">
      <c r="A258" s="97"/>
      <c r="B258" s="98"/>
      <c r="C258" s="99" t="str">
        <f>IFERROR(VLOOKUP(Tabela36[[#This Row],[Produto]],produtos,3,0),"")</f>
        <v/>
      </c>
      <c r="D258" s="100" t="str">
        <f>IFERROR(Tabela36[[#This Row],[preço unitário]]*Tabela36[[#This Row],[Qtd]],"")</f>
        <v/>
      </c>
      <c r="F258" s="97"/>
      <c r="G258" s="97"/>
      <c r="H258" s="99" t="str">
        <f>IFERROR(VLOOKUP(Tabela37[[#This Row],[Produto]],produtos,5,0),"")</f>
        <v/>
      </c>
      <c r="I258" s="100" t="str">
        <f>IFERROR(Tabela37[[#This Row],[preço unitário]]*Tabela37[[#This Row],[Qtd]],"")</f>
        <v/>
      </c>
      <c r="M258" s="92"/>
    </row>
    <row r="259" spans="1:13" x14ac:dyDescent="0.3">
      <c r="A259" s="97"/>
      <c r="B259" s="98"/>
      <c r="C259" s="99" t="str">
        <f>IFERROR(VLOOKUP(Tabela36[[#This Row],[Produto]],produtos,3,0),"")</f>
        <v/>
      </c>
      <c r="D259" s="100" t="str">
        <f>IFERROR(Tabela36[[#This Row],[preço unitário]]*Tabela36[[#This Row],[Qtd]],"")</f>
        <v/>
      </c>
      <c r="F259" s="97"/>
      <c r="G259" s="97"/>
      <c r="H259" s="99" t="str">
        <f>IFERROR(VLOOKUP(Tabela37[[#This Row],[Produto]],produtos,5,0),"")</f>
        <v/>
      </c>
      <c r="I259" s="100" t="str">
        <f>IFERROR(Tabela37[[#This Row],[preço unitário]]*Tabela37[[#This Row],[Qtd]],"")</f>
        <v/>
      </c>
      <c r="M259" s="92"/>
    </row>
    <row r="260" spans="1:13" x14ac:dyDescent="0.3">
      <c r="A260" s="97"/>
      <c r="B260" s="98"/>
      <c r="C260" s="99" t="str">
        <f>IFERROR(VLOOKUP(Tabela36[[#This Row],[Produto]],produtos,3,0),"")</f>
        <v/>
      </c>
      <c r="D260" s="100" t="str">
        <f>IFERROR(Tabela36[[#This Row],[preço unitário]]*Tabela36[[#This Row],[Qtd]],"")</f>
        <v/>
      </c>
      <c r="F260" s="97"/>
      <c r="G260" s="97"/>
      <c r="H260" s="99" t="str">
        <f>IFERROR(VLOOKUP(Tabela37[[#This Row],[Produto]],produtos,5,0),"")</f>
        <v/>
      </c>
      <c r="I260" s="100" t="str">
        <f>IFERROR(Tabela37[[#This Row],[preço unitário]]*Tabela37[[#This Row],[Qtd]],"")</f>
        <v/>
      </c>
      <c r="M260" s="92"/>
    </row>
    <row r="261" spans="1:13" x14ac:dyDescent="0.3">
      <c r="A261" s="97"/>
      <c r="B261" s="98"/>
      <c r="C261" s="99" t="str">
        <f>IFERROR(VLOOKUP(Tabela36[[#This Row],[Produto]],produtos,3,0),"")</f>
        <v/>
      </c>
      <c r="D261" s="100" t="str">
        <f>IFERROR(Tabela36[[#This Row],[preço unitário]]*Tabela36[[#This Row],[Qtd]],"")</f>
        <v/>
      </c>
      <c r="F261" s="97"/>
      <c r="G261" s="97"/>
      <c r="H261" s="99" t="str">
        <f>IFERROR(VLOOKUP(Tabela37[[#This Row],[Produto]],produtos,5,0),"")</f>
        <v/>
      </c>
      <c r="I261" s="100" t="str">
        <f>IFERROR(Tabela37[[#This Row],[preço unitário]]*Tabela37[[#This Row],[Qtd]],"")</f>
        <v/>
      </c>
      <c r="M261" s="92"/>
    </row>
    <row r="262" spans="1:13" x14ac:dyDescent="0.3">
      <c r="A262" s="97"/>
      <c r="B262" s="98"/>
      <c r="C262" s="99" t="str">
        <f>IFERROR(VLOOKUP(Tabela36[[#This Row],[Produto]],produtos,3,0),"")</f>
        <v/>
      </c>
      <c r="D262" s="100" t="str">
        <f>IFERROR(Tabela36[[#This Row],[preço unitário]]*Tabela36[[#This Row],[Qtd]],"")</f>
        <v/>
      </c>
      <c r="F262" s="97"/>
      <c r="G262" s="97"/>
      <c r="H262" s="99" t="str">
        <f>IFERROR(VLOOKUP(Tabela37[[#This Row],[Produto]],produtos,5,0),"")</f>
        <v/>
      </c>
      <c r="I262" s="100" t="str">
        <f>IFERROR(Tabela37[[#This Row],[preço unitário]]*Tabela37[[#This Row],[Qtd]],"")</f>
        <v/>
      </c>
      <c r="M262" s="92"/>
    </row>
    <row r="263" spans="1:13" x14ac:dyDescent="0.3">
      <c r="A263" s="97"/>
      <c r="B263" s="98"/>
      <c r="C263" s="99" t="str">
        <f>IFERROR(VLOOKUP(Tabela36[[#This Row],[Produto]],produtos,3,0),"")</f>
        <v/>
      </c>
      <c r="D263" s="100" t="str">
        <f>IFERROR(Tabela36[[#This Row],[preço unitário]]*Tabela36[[#This Row],[Qtd]],"")</f>
        <v/>
      </c>
      <c r="F263" s="97"/>
      <c r="G263" s="97"/>
      <c r="H263" s="99" t="str">
        <f>IFERROR(VLOOKUP(Tabela37[[#This Row],[Produto]],produtos,5,0),"")</f>
        <v/>
      </c>
      <c r="I263" s="100" t="str">
        <f>IFERROR(Tabela37[[#This Row],[preço unitário]]*Tabela37[[#This Row],[Qtd]],"")</f>
        <v/>
      </c>
      <c r="M263" s="92"/>
    </row>
    <row r="264" spans="1:13" x14ac:dyDescent="0.3">
      <c r="A264" s="97"/>
      <c r="B264" s="98"/>
      <c r="C264" s="99" t="str">
        <f>IFERROR(VLOOKUP(Tabela36[[#This Row],[Produto]],produtos,3,0),"")</f>
        <v/>
      </c>
      <c r="D264" s="100" t="str">
        <f>IFERROR(Tabela36[[#This Row],[preço unitário]]*Tabela36[[#This Row],[Qtd]],"")</f>
        <v/>
      </c>
      <c r="F264" s="97"/>
      <c r="G264" s="97"/>
      <c r="H264" s="99" t="str">
        <f>IFERROR(VLOOKUP(Tabela37[[#This Row],[Produto]],produtos,5,0),"")</f>
        <v/>
      </c>
      <c r="I264" s="100" t="str">
        <f>IFERROR(Tabela37[[#This Row],[preço unitário]]*Tabela37[[#This Row],[Qtd]],"")</f>
        <v/>
      </c>
      <c r="M264" s="92"/>
    </row>
    <row r="265" spans="1:13" x14ac:dyDescent="0.3">
      <c r="A265" s="97"/>
      <c r="B265" s="98"/>
      <c r="C265" s="99" t="str">
        <f>IFERROR(VLOOKUP(Tabela36[[#This Row],[Produto]],produtos,3,0),"")</f>
        <v/>
      </c>
      <c r="D265" s="100" t="str">
        <f>IFERROR(Tabela36[[#This Row],[preço unitário]]*Tabela36[[#This Row],[Qtd]],"")</f>
        <v/>
      </c>
      <c r="F265" s="97"/>
      <c r="G265" s="97"/>
      <c r="H265" s="99" t="str">
        <f>IFERROR(VLOOKUP(Tabela37[[#This Row],[Produto]],produtos,5,0),"")</f>
        <v/>
      </c>
      <c r="I265" s="100" t="str">
        <f>IFERROR(Tabela37[[#This Row],[preço unitário]]*Tabela37[[#This Row],[Qtd]],"")</f>
        <v/>
      </c>
      <c r="M265" s="92"/>
    </row>
    <row r="266" spans="1:13" x14ac:dyDescent="0.3">
      <c r="A266" s="97"/>
      <c r="B266" s="98"/>
      <c r="C266" s="99" t="str">
        <f>IFERROR(VLOOKUP(Tabela36[[#This Row],[Produto]],produtos,3,0),"")</f>
        <v/>
      </c>
      <c r="D266" s="100" t="str">
        <f>IFERROR(Tabela36[[#This Row],[preço unitário]]*Tabela36[[#This Row],[Qtd]],"")</f>
        <v/>
      </c>
      <c r="F266" s="97"/>
      <c r="G266" s="97"/>
      <c r="H266" s="99" t="str">
        <f>IFERROR(VLOOKUP(Tabela37[[#This Row],[Produto]],produtos,5,0),"")</f>
        <v/>
      </c>
      <c r="I266" s="100" t="str">
        <f>IFERROR(Tabela37[[#This Row],[preço unitário]]*Tabela37[[#This Row],[Qtd]],"")</f>
        <v/>
      </c>
      <c r="M266" s="92"/>
    </row>
    <row r="267" spans="1:13" x14ac:dyDescent="0.3">
      <c r="A267" s="97"/>
      <c r="B267" s="98"/>
      <c r="C267" s="99" t="str">
        <f>IFERROR(VLOOKUP(Tabela36[[#This Row],[Produto]],produtos,3,0),"")</f>
        <v/>
      </c>
      <c r="D267" s="100" t="str">
        <f>IFERROR(Tabela36[[#This Row],[preço unitário]]*Tabela36[[#This Row],[Qtd]],"")</f>
        <v/>
      </c>
      <c r="F267" s="97"/>
      <c r="G267" s="97"/>
      <c r="H267" s="99" t="str">
        <f>IFERROR(VLOOKUP(Tabela37[[#This Row],[Produto]],produtos,5,0),"")</f>
        <v/>
      </c>
      <c r="I267" s="100" t="str">
        <f>IFERROR(Tabela37[[#This Row],[preço unitário]]*Tabela37[[#This Row],[Qtd]],"")</f>
        <v/>
      </c>
      <c r="M267" s="92"/>
    </row>
    <row r="268" spans="1:13" x14ac:dyDescent="0.3">
      <c r="A268" s="97"/>
      <c r="B268" s="98"/>
      <c r="C268" s="99" t="str">
        <f>IFERROR(VLOOKUP(Tabela36[[#This Row],[Produto]],produtos,3,0),"")</f>
        <v/>
      </c>
      <c r="D268" s="100" t="str">
        <f>IFERROR(Tabela36[[#This Row],[preço unitário]]*Tabela36[[#This Row],[Qtd]],"")</f>
        <v/>
      </c>
      <c r="F268" s="97"/>
      <c r="G268" s="97"/>
      <c r="H268" s="99" t="str">
        <f>IFERROR(VLOOKUP(Tabela37[[#This Row],[Produto]],produtos,5,0),"")</f>
        <v/>
      </c>
      <c r="I268" s="100" t="str">
        <f>IFERROR(Tabela37[[#This Row],[preço unitário]]*Tabela37[[#This Row],[Qtd]],"")</f>
        <v/>
      </c>
      <c r="M268" s="92"/>
    </row>
    <row r="269" spans="1:13" x14ac:dyDescent="0.3">
      <c r="A269" s="97"/>
      <c r="B269" s="98"/>
      <c r="C269" s="99" t="str">
        <f>IFERROR(VLOOKUP(Tabela36[[#This Row],[Produto]],produtos,3,0),"")</f>
        <v/>
      </c>
      <c r="D269" s="100" t="str">
        <f>IFERROR(Tabela36[[#This Row],[preço unitário]]*Tabela36[[#This Row],[Qtd]],"")</f>
        <v/>
      </c>
      <c r="F269" s="97"/>
      <c r="G269" s="97"/>
      <c r="H269" s="99" t="str">
        <f>IFERROR(VLOOKUP(Tabela37[[#This Row],[Produto]],produtos,5,0),"")</f>
        <v/>
      </c>
      <c r="I269" s="100" t="str">
        <f>IFERROR(Tabela37[[#This Row],[preço unitário]]*Tabela37[[#This Row],[Qtd]],"")</f>
        <v/>
      </c>
      <c r="M269" s="92"/>
    </row>
    <row r="270" spans="1:13" x14ac:dyDescent="0.3">
      <c r="A270" s="97"/>
      <c r="B270" s="98"/>
      <c r="C270" s="99" t="str">
        <f>IFERROR(VLOOKUP(Tabela36[[#This Row],[Produto]],produtos,3,0),"")</f>
        <v/>
      </c>
      <c r="D270" s="100" t="str">
        <f>IFERROR(Tabela36[[#This Row],[preço unitário]]*Tabela36[[#This Row],[Qtd]],"")</f>
        <v/>
      </c>
      <c r="F270" s="97"/>
      <c r="G270" s="97"/>
      <c r="H270" s="99" t="str">
        <f>IFERROR(VLOOKUP(Tabela37[[#This Row],[Produto]],produtos,5,0),"")</f>
        <v/>
      </c>
      <c r="I270" s="100" t="str">
        <f>IFERROR(Tabela37[[#This Row],[preço unitário]]*Tabela37[[#This Row],[Qtd]],"")</f>
        <v/>
      </c>
      <c r="M270" s="92"/>
    </row>
    <row r="271" spans="1:13" x14ac:dyDescent="0.3">
      <c r="A271" s="97"/>
      <c r="B271" s="98"/>
      <c r="C271" s="99" t="str">
        <f>IFERROR(VLOOKUP(Tabela36[[#This Row],[Produto]],produtos,3,0),"")</f>
        <v/>
      </c>
      <c r="D271" s="100" t="str">
        <f>IFERROR(Tabela36[[#This Row],[preço unitário]]*Tabela36[[#This Row],[Qtd]],"")</f>
        <v/>
      </c>
      <c r="F271" s="97"/>
      <c r="G271" s="97"/>
      <c r="H271" s="99" t="str">
        <f>IFERROR(VLOOKUP(Tabela37[[#This Row],[Produto]],produtos,5,0),"")</f>
        <v/>
      </c>
      <c r="I271" s="100" t="str">
        <f>IFERROR(Tabela37[[#This Row],[preço unitário]]*Tabela37[[#This Row],[Qtd]],"")</f>
        <v/>
      </c>
      <c r="M271" s="92"/>
    </row>
    <row r="272" spans="1:13" x14ac:dyDescent="0.3">
      <c r="A272" s="97"/>
      <c r="B272" s="98"/>
      <c r="C272" s="99" t="str">
        <f>IFERROR(VLOOKUP(Tabela36[[#This Row],[Produto]],produtos,3,0),"")</f>
        <v/>
      </c>
      <c r="D272" s="100" t="str">
        <f>IFERROR(Tabela36[[#This Row],[preço unitário]]*Tabela36[[#This Row],[Qtd]],"")</f>
        <v/>
      </c>
      <c r="F272" s="97"/>
      <c r="G272" s="97"/>
      <c r="H272" s="99" t="str">
        <f>IFERROR(VLOOKUP(Tabela37[[#This Row],[Produto]],produtos,5,0),"")</f>
        <v/>
      </c>
      <c r="I272" s="100" t="str">
        <f>IFERROR(Tabela37[[#This Row],[preço unitário]]*Tabela37[[#This Row],[Qtd]],"")</f>
        <v/>
      </c>
      <c r="M272" s="92"/>
    </row>
    <row r="273" spans="1:13" x14ac:dyDescent="0.3">
      <c r="A273" s="97"/>
      <c r="B273" s="98"/>
      <c r="C273" s="99" t="str">
        <f>IFERROR(VLOOKUP(Tabela36[[#This Row],[Produto]],produtos,3,0),"")</f>
        <v/>
      </c>
      <c r="D273" s="100" t="str">
        <f>IFERROR(Tabela36[[#This Row],[preço unitário]]*Tabela36[[#This Row],[Qtd]],"")</f>
        <v/>
      </c>
      <c r="F273" s="97"/>
      <c r="G273" s="97"/>
      <c r="H273" s="99" t="str">
        <f>IFERROR(VLOOKUP(Tabela37[[#This Row],[Produto]],produtos,5,0),"")</f>
        <v/>
      </c>
      <c r="I273" s="100" t="str">
        <f>IFERROR(Tabela37[[#This Row],[preço unitário]]*Tabela37[[#This Row],[Qtd]],"")</f>
        <v/>
      </c>
      <c r="M273" s="92"/>
    </row>
    <row r="274" spans="1:13" x14ac:dyDescent="0.3">
      <c r="A274" s="97"/>
      <c r="B274" s="98"/>
      <c r="C274" s="99" t="str">
        <f>IFERROR(VLOOKUP(Tabela36[[#This Row],[Produto]],produtos,3,0),"")</f>
        <v/>
      </c>
      <c r="D274" s="100" t="str">
        <f>IFERROR(Tabela36[[#This Row],[preço unitário]]*Tabela36[[#This Row],[Qtd]],"")</f>
        <v/>
      </c>
      <c r="F274" s="97"/>
      <c r="G274" s="97"/>
      <c r="H274" s="99" t="str">
        <f>IFERROR(VLOOKUP(Tabela37[[#This Row],[Produto]],produtos,5,0),"")</f>
        <v/>
      </c>
      <c r="I274" s="100" t="str">
        <f>IFERROR(Tabela37[[#This Row],[preço unitário]]*Tabela37[[#This Row],[Qtd]],"")</f>
        <v/>
      </c>
      <c r="M274" s="92"/>
    </row>
    <row r="275" spans="1:13" x14ac:dyDescent="0.3">
      <c r="A275" s="97"/>
      <c r="B275" s="98"/>
      <c r="C275" s="99" t="str">
        <f>IFERROR(VLOOKUP(Tabela36[[#This Row],[Produto]],produtos,3,0),"")</f>
        <v/>
      </c>
      <c r="D275" s="100" t="str">
        <f>IFERROR(Tabela36[[#This Row],[preço unitário]]*Tabela36[[#This Row],[Qtd]],"")</f>
        <v/>
      </c>
      <c r="F275" s="97"/>
      <c r="G275" s="97"/>
      <c r="H275" s="99" t="str">
        <f>IFERROR(VLOOKUP(Tabela37[[#This Row],[Produto]],produtos,5,0),"")</f>
        <v/>
      </c>
      <c r="I275" s="100" t="str">
        <f>IFERROR(Tabela37[[#This Row],[preço unitário]]*Tabela37[[#This Row],[Qtd]],"")</f>
        <v/>
      </c>
      <c r="M275" s="92"/>
    </row>
    <row r="276" spans="1:13" x14ac:dyDescent="0.3">
      <c r="A276" s="97"/>
      <c r="B276" s="98"/>
      <c r="C276" s="99" t="str">
        <f>IFERROR(VLOOKUP(Tabela36[[#This Row],[Produto]],produtos,3,0),"")</f>
        <v/>
      </c>
      <c r="D276" s="100" t="str">
        <f>IFERROR(Tabela36[[#This Row],[preço unitário]]*Tabela36[[#This Row],[Qtd]],"")</f>
        <v/>
      </c>
      <c r="F276" s="97"/>
      <c r="G276" s="97"/>
      <c r="H276" s="99" t="str">
        <f>IFERROR(VLOOKUP(Tabela37[[#This Row],[Produto]],produtos,5,0),"")</f>
        <v/>
      </c>
      <c r="I276" s="100" t="str">
        <f>IFERROR(Tabela37[[#This Row],[preço unitário]]*Tabela37[[#This Row],[Qtd]],"")</f>
        <v/>
      </c>
      <c r="M276" s="92"/>
    </row>
    <row r="277" spans="1:13" x14ac:dyDescent="0.3">
      <c r="A277" s="97"/>
      <c r="B277" s="98"/>
      <c r="C277" s="99" t="str">
        <f>IFERROR(VLOOKUP(Tabela36[[#This Row],[Produto]],produtos,3,0),"")</f>
        <v/>
      </c>
      <c r="D277" s="100" t="str">
        <f>IFERROR(Tabela36[[#This Row],[preço unitário]]*Tabela36[[#This Row],[Qtd]],"")</f>
        <v/>
      </c>
      <c r="F277" s="97"/>
      <c r="G277" s="97"/>
      <c r="H277" s="99" t="str">
        <f>IFERROR(VLOOKUP(Tabela37[[#This Row],[Produto]],produtos,5,0),"")</f>
        <v/>
      </c>
      <c r="I277" s="100" t="str">
        <f>IFERROR(Tabela37[[#This Row],[preço unitário]]*Tabela37[[#This Row],[Qtd]],"")</f>
        <v/>
      </c>
      <c r="M277" s="92"/>
    </row>
    <row r="278" spans="1:13" x14ac:dyDescent="0.3">
      <c r="A278" s="97"/>
      <c r="B278" s="98"/>
      <c r="C278" s="99" t="str">
        <f>IFERROR(VLOOKUP(Tabela36[[#This Row],[Produto]],produtos,3,0),"")</f>
        <v/>
      </c>
      <c r="D278" s="100" t="str">
        <f>IFERROR(Tabela36[[#This Row],[preço unitário]]*Tabela36[[#This Row],[Qtd]],"")</f>
        <v/>
      </c>
      <c r="F278" s="97"/>
      <c r="G278" s="97"/>
      <c r="H278" s="99" t="str">
        <f>IFERROR(VLOOKUP(Tabela37[[#This Row],[Produto]],produtos,5,0),"")</f>
        <v/>
      </c>
      <c r="I278" s="100" t="str">
        <f>IFERROR(Tabela37[[#This Row],[preço unitário]]*Tabela37[[#This Row],[Qtd]],"")</f>
        <v/>
      </c>
      <c r="M278" s="92"/>
    </row>
    <row r="279" spans="1:13" x14ac:dyDescent="0.3">
      <c r="A279" s="97"/>
      <c r="B279" s="98"/>
      <c r="C279" s="99" t="str">
        <f>IFERROR(VLOOKUP(Tabela36[[#This Row],[Produto]],produtos,3,0),"")</f>
        <v/>
      </c>
      <c r="D279" s="100" t="str">
        <f>IFERROR(Tabela36[[#This Row],[preço unitário]]*Tabela36[[#This Row],[Qtd]],"")</f>
        <v/>
      </c>
      <c r="F279" s="97"/>
      <c r="G279" s="97"/>
      <c r="H279" s="99" t="str">
        <f>IFERROR(VLOOKUP(Tabela37[[#This Row],[Produto]],produtos,5,0),"")</f>
        <v/>
      </c>
      <c r="I279" s="100" t="str">
        <f>IFERROR(Tabela37[[#This Row],[preço unitário]]*Tabela37[[#This Row],[Qtd]],"")</f>
        <v/>
      </c>
      <c r="M279" s="92"/>
    </row>
    <row r="280" spans="1:13" x14ac:dyDescent="0.3">
      <c r="A280" s="97"/>
      <c r="B280" s="98"/>
      <c r="C280" s="99" t="str">
        <f>IFERROR(VLOOKUP(Tabela36[[#This Row],[Produto]],produtos,3,0),"")</f>
        <v/>
      </c>
      <c r="D280" s="100" t="str">
        <f>IFERROR(Tabela36[[#This Row],[preço unitário]]*Tabela36[[#This Row],[Qtd]],"")</f>
        <v/>
      </c>
      <c r="F280" s="97"/>
      <c r="G280" s="97"/>
      <c r="H280" s="99" t="str">
        <f>IFERROR(VLOOKUP(Tabela37[[#This Row],[Produto]],produtos,5,0),"")</f>
        <v/>
      </c>
      <c r="I280" s="100" t="str">
        <f>IFERROR(Tabela37[[#This Row],[preço unitário]]*Tabela37[[#This Row],[Qtd]],"")</f>
        <v/>
      </c>
      <c r="M280" s="92"/>
    </row>
    <row r="281" spans="1:13" x14ac:dyDescent="0.3">
      <c r="A281" s="97"/>
      <c r="B281" s="98"/>
      <c r="C281" s="99" t="str">
        <f>IFERROR(VLOOKUP(Tabela36[[#This Row],[Produto]],produtos,3,0),"")</f>
        <v/>
      </c>
      <c r="D281" s="100" t="str">
        <f>IFERROR(Tabela36[[#This Row],[preço unitário]]*Tabela36[[#This Row],[Qtd]],"")</f>
        <v/>
      </c>
      <c r="F281" s="97"/>
      <c r="G281" s="97"/>
      <c r="H281" s="99" t="str">
        <f>IFERROR(VLOOKUP(Tabela37[[#This Row],[Produto]],produtos,5,0),"")</f>
        <v/>
      </c>
      <c r="I281" s="100" t="str">
        <f>IFERROR(Tabela37[[#This Row],[preço unitário]]*Tabela37[[#This Row],[Qtd]],"")</f>
        <v/>
      </c>
      <c r="M281" s="92"/>
    </row>
    <row r="282" spans="1:13" x14ac:dyDescent="0.3">
      <c r="A282" s="97"/>
      <c r="B282" s="98"/>
      <c r="C282" s="99" t="str">
        <f>IFERROR(VLOOKUP(Tabela36[[#This Row],[Produto]],produtos,3,0),"")</f>
        <v/>
      </c>
      <c r="D282" s="100" t="str">
        <f>IFERROR(Tabela36[[#This Row],[preço unitário]]*Tabela36[[#This Row],[Qtd]],"")</f>
        <v/>
      </c>
      <c r="F282" s="97"/>
      <c r="G282" s="97"/>
      <c r="H282" s="99" t="str">
        <f>IFERROR(VLOOKUP(Tabela37[[#This Row],[Produto]],produtos,5,0),"")</f>
        <v/>
      </c>
      <c r="I282" s="100" t="str">
        <f>IFERROR(Tabela37[[#This Row],[preço unitário]]*Tabela37[[#This Row],[Qtd]],"")</f>
        <v/>
      </c>
      <c r="M282" s="92"/>
    </row>
    <row r="283" spans="1:13" x14ac:dyDescent="0.3">
      <c r="A283" s="97"/>
      <c r="B283" s="98"/>
      <c r="C283" s="99" t="str">
        <f>IFERROR(VLOOKUP(Tabela36[[#This Row],[Produto]],produtos,3,0),"")</f>
        <v/>
      </c>
      <c r="D283" s="100" t="str">
        <f>IFERROR(Tabela36[[#This Row],[preço unitário]]*Tabela36[[#This Row],[Qtd]],"")</f>
        <v/>
      </c>
      <c r="F283" s="97"/>
      <c r="G283" s="97"/>
      <c r="H283" s="99" t="str">
        <f>IFERROR(VLOOKUP(Tabela37[[#This Row],[Produto]],produtos,5,0),"")</f>
        <v/>
      </c>
      <c r="I283" s="100" t="str">
        <f>IFERROR(Tabela37[[#This Row],[preço unitário]]*Tabela37[[#This Row],[Qtd]],"")</f>
        <v/>
      </c>
      <c r="M283" s="92"/>
    </row>
    <row r="284" spans="1:13" x14ac:dyDescent="0.3">
      <c r="A284" s="97"/>
      <c r="B284" s="98"/>
      <c r="C284" s="99" t="str">
        <f>IFERROR(VLOOKUP(Tabela36[[#This Row],[Produto]],produtos,3,0),"")</f>
        <v/>
      </c>
      <c r="D284" s="100" t="str">
        <f>IFERROR(Tabela36[[#This Row],[preço unitário]]*Tabela36[[#This Row],[Qtd]],"")</f>
        <v/>
      </c>
      <c r="F284" s="97"/>
      <c r="G284" s="97"/>
      <c r="H284" s="99" t="str">
        <f>IFERROR(VLOOKUP(Tabela37[[#This Row],[Produto]],produtos,5,0),"")</f>
        <v/>
      </c>
      <c r="I284" s="100" t="str">
        <f>IFERROR(Tabela37[[#This Row],[preço unitário]]*Tabela37[[#This Row],[Qtd]],"")</f>
        <v/>
      </c>
      <c r="M284" s="92"/>
    </row>
    <row r="285" spans="1:13" x14ac:dyDescent="0.3">
      <c r="A285" s="97"/>
      <c r="B285" s="98"/>
      <c r="C285" s="99" t="str">
        <f>IFERROR(VLOOKUP(Tabela36[[#This Row],[Produto]],produtos,3,0),"")</f>
        <v/>
      </c>
      <c r="D285" s="100" t="str">
        <f>IFERROR(Tabela36[[#This Row],[preço unitário]]*Tabela36[[#This Row],[Qtd]],"")</f>
        <v/>
      </c>
      <c r="F285" s="97"/>
      <c r="G285" s="97"/>
      <c r="H285" s="99" t="str">
        <f>IFERROR(VLOOKUP(Tabela37[[#This Row],[Produto]],produtos,5,0),"")</f>
        <v/>
      </c>
      <c r="I285" s="100" t="str">
        <f>IFERROR(Tabela37[[#This Row],[preço unitário]]*Tabela37[[#This Row],[Qtd]],"")</f>
        <v/>
      </c>
      <c r="M285" s="92"/>
    </row>
    <row r="286" spans="1:13" x14ac:dyDescent="0.3">
      <c r="A286" s="97"/>
      <c r="B286" s="98"/>
      <c r="C286" s="99" t="str">
        <f>IFERROR(VLOOKUP(Tabela36[[#This Row],[Produto]],produtos,3,0),"")</f>
        <v/>
      </c>
      <c r="D286" s="100" t="str">
        <f>IFERROR(Tabela36[[#This Row],[preço unitário]]*Tabela36[[#This Row],[Qtd]],"")</f>
        <v/>
      </c>
      <c r="F286" s="97"/>
      <c r="G286" s="97"/>
      <c r="H286" s="99" t="str">
        <f>IFERROR(VLOOKUP(Tabela37[[#This Row],[Produto]],produtos,5,0),"")</f>
        <v/>
      </c>
      <c r="I286" s="100" t="str">
        <f>IFERROR(Tabela37[[#This Row],[preço unitário]]*Tabela37[[#This Row],[Qtd]],"")</f>
        <v/>
      </c>
      <c r="M286" s="92"/>
    </row>
    <row r="287" spans="1:13" x14ac:dyDescent="0.3">
      <c r="A287" s="97"/>
      <c r="B287" s="98"/>
      <c r="C287" s="99" t="str">
        <f>IFERROR(VLOOKUP(Tabela36[[#This Row],[Produto]],produtos,3,0),"")</f>
        <v/>
      </c>
      <c r="D287" s="100" t="str">
        <f>IFERROR(Tabela36[[#This Row],[preço unitário]]*Tabela36[[#This Row],[Qtd]],"")</f>
        <v/>
      </c>
      <c r="F287" s="97"/>
      <c r="G287" s="97"/>
      <c r="H287" s="99" t="str">
        <f>IFERROR(VLOOKUP(Tabela37[[#This Row],[Produto]],produtos,5,0),"")</f>
        <v/>
      </c>
      <c r="I287" s="100" t="str">
        <f>IFERROR(Tabela37[[#This Row],[preço unitário]]*Tabela37[[#This Row],[Qtd]],"")</f>
        <v/>
      </c>
      <c r="M287" s="92"/>
    </row>
    <row r="288" spans="1:13" x14ac:dyDescent="0.3">
      <c r="A288" s="97"/>
      <c r="B288" s="98"/>
      <c r="C288" s="99" t="str">
        <f>IFERROR(VLOOKUP(Tabela36[[#This Row],[Produto]],produtos,3,0),"")</f>
        <v/>
      </c>
      <c r="D288" s="100" t="str">
        <f>IFERROR(Tabela36[[#This Row],[preço unitário]]*Tabela36[[#This Row],[Qtd]],"")</f>
        <v/>
      </c>
      <c r="F288" s="97"/>
      <c r="G288" s="97"/>
      <c r="H288" s="99" t="str">
        <f>IFERROR(VLOOKUP(Tabela37[[#This Row],[Produto]],produtos,5,0),"")</f>
        <v/>
      </c>
      <c r="I288" s="100" t="str">
        <f>IFERROR(Tabela37[[#This Row],[preço unitário]]*Tabela37[[#This Row],[Qtd]],"")</f>
        <v/>
      </c>
      <c r="M288" s="92"/>
    </row>
    <row r="289" spans="1:13" x14ac:dyDescent="0.3">
      <c r="A289" s="97"/>
      <c r="B289" s="98"/>
      <c r="C289" s="99" t="str">
        <f>IFERROR(VLOOKUP(Tabela36[[#This Row],[Produto]],produtos,3,0),"")</f>
        <v/>
      </c>
      <c r="D289" s="100" t="str">
        <f>IFERROR(Tabela36[[#This Row],[preço unitário]]*Tabela36[[#This Row],[Qtd]],"")</f>
        <v/>
      </c>
      <c r="F289" s="97"/>
      <c r="G289" s="97"/>
      <c r="H289" s="99" t="str">
        <f>IFERROR(VLOOKUP(Tabela37[[#This Row],[Produto]],produtos,5,0),"")</f>
        <v/>
      </c>
      <c r="I289" s="100" t="str">
        <f>IFERROR(Tabela37[[#This Row],[preço unitário]]*Tabela37[[#This Row],[Qtd]],"")</f>
        <v/>
      </c>
      <c r="M289" s="92"/>
    </row>
    <row r="290" spans="1:13" x14ac:dyDescent="0.3">
      <c r="A290" s="97"/>
      <c r="B290" s="98"/>
      <c r="C290" s="99" t="str">
        <f>IFERROR(VLOOKUP(Tabela36[[#This Row],[Produto]],produtos,3,0),"")</f>
        <v/>
      </c>
      <c r="D290" s="100" t="str">
        <f>IFERROR(Tabela36[[#This Row],[preço unitário]]*Tabela36[[#This Row],[Qtd]],"")</f>
        <v/>
      </c>
      <c r="F290" s="97"/>
      <c r="G290" s="97"/>
      <c r="H290" s="99" t="str">
        <f>IFERROR(VLOOKUP(Tabela37[[#This Row],[Produto]],produtos,5,0),"")</f>
        <v/>
      </c>
      <c r="I290" s="100" t="str">
        <f>IFERROR(Tabela37[[#This Row],[preço unitário]]*Tabela37[[#This Row],[Qtd]],"")</f>
        <v/>
      </c>
      <c r="M290" s="92"/>
    </row>
    <row r="291" spans="1:13" x14ac:dyDescent="0.3">
      <c r="A291" s="97"/>
      <c r="B291" s="98"/>
      <c r="C291" s="99" t="str">
        <f>IFERROR(VLOOKUP(Tabela36[[#This Row],[Produto]],produtos,3,0),"")</f>
        <v/>
      </c>
      <c r="D291" s="100" t="str">
        <f>IFERROR(Tabela36[[#This Row],[preço unitário]]*Tabela36[[#This Row],[Qtd]],"")</f>
        <v/>
      </c>
      <c r="F291" s="97"/>
      <c r="G291" s="97"/>
      <c r="H291" s="99" t="str">
        <f>IFERROR(VLOOKUP(Tabela37[[#This Row],[Produto]],produtos,5,0),"")</f>
        <v/>
      </c>
      <c r="I291" s="100" t="str">
        <f>IFERROR(Tabela37[[#This Row],[preço unitário]]*Tabela37[[#This Row],[Qtd]],"")</f>
        <v/>
      </c>
      <c r="M291" s="92"/>
    </row>
    <row r="292" spans="1:13" x14ac:dyDescent="0.3">
      <c r="A292" s="97"/>
      <c r="B292" s="98"/>
      <c r="C292" s="99" t="str">
        <f>IFERROR(VLOOKUP(Tabela36[[#This Row],[Produto]],produtos,3,0),"")</f>
        <v/>
      </c>
      <c r="D292" s="100" t="str">
        <f>IFERROR(Tabela36[[#This Row],[preço unitário]]*Tabela36[[#This Row],[Qtd]],"")</f>
        <v/>
      </c>
      <c r="F292" s="97"/>
      <c r="G292" s="97"/>
      <c r="H292" s="99" t="str">
        <f>IFERROR(VLOOKUP(Tabela37[[#This Row],[Produto]],produtos,5,0),"")</f>
        <v/>
      </c>
      <c r="I292" s="100" t="str">
        <f>IFERROR(Tabela37[[#This Row],[preço unitário]]*Tabela37[[#This Row],[Qtd]],"")</f>
        <v/>
      </c>
      <c r="M292" s="92"/>
    </row>
    <row r="293" spans="1:13" x14ac:dyDescent="0.3">
      <c r="A293" s="97"/>
      <c r="B293" s="98"/>
      <c r="C293" s="99" t="str">
        <f>IFERROR(VLOOKUP(Tabela36[[#This Row],[Produto]],produtos,3,0),"")</f>
        <v/>
      </c>
      <c r="D293" s="100" t="str">
        <f>IFERROR(Tabela36[[#This Row],[preço unitário]]*Tabela36[[#This Row],[Qtd]],"")</f>
        <v/>
      </c>
      <c r="F293" s="97"/>
      <c r="G293" s="97"/>
      <c r="H293" s="99" t="str">
        <f>IFERROR(VLOOKUP(Tabela37[[#This Row],[Produto]],produtos,5,0),"")</f>
        <v/>
      </c>
      <c r="I293" s="100" t="str">
        <f>IFERROR(Tabela37[[#This Row],[preço unitário]]*Tabela37[[#This Row],[Qtd]],"")</f>
        <v/>
      </c>
      <c r="M293" s="92"/>
    </row>
    <row r="294" spans="1:13" x14ac:dyDescent="0.3">
      <c r="A294" s="97"/>
      <c r="B294" s="98"/>
      <c r="C294" s="99" t="str">
        <f>IFERROR(VLOOKUP(Tabela36[[#This Row],[Produto]],produtos,3,0),"")</f>
        <v/>
      </c>
      <c r="D294" s="100" t="str">
        <f>IFERROR(Tabela36[[#This Row],[preço unitário]]*Tabela36[[#This Row],[Qtd]],"")</f>
        <v/>
      </c>
      <c r="F294" s="97"/>
      <c r="G294" s="97"/>
      <c r="H294" s="99" t="str">
        <f>IFERROR(VLOOKUP(Tabela37[[#This Row],[Produto]],produtos,5,0),"")</f>
        <v/>
      </c>
      <c r="I294" s="100" t="str">
        <f>IFERROR(Tabela37[[#This Row],[preço unitário]]*Tabela37[[#This Row],[Qtd]],"")</f>
        <v/>
      </c>
      <c r="M294" s="92"/>
    </row>
    <row r="295" spans="1:13" x14ac:dyDescent="0.3">
      <c r="A295" s="97"/>
      <c r="B295" s="98"/>
      <c r="C295" s="99" t="str">
        <f>IFERROR(VLOOKUP(Tabela36[[#This Row],[Produto]],produtos,3,0),"")</f>
        <v/>
      </c>
      <c r="D295" s="100" t="str">
        <f>IFERROR(Tabela36[[#This Row],[preço unitário]]*Tabela36[[#This Row],[Qtd]],"")</f>
        <v/>
      </c>
      <c r="F295" s="97"/>
      <c r="G295" s="97"/>
      <c r="H295" s="99" t="str">
        <f>IFERROR(VLOOKUP(Tabela37[[#This Row],[Produto]],produtos,5,0),"")</f>
        <v/>
      </c>
      <c r="I295" s="100" t="str">
        <f>IFERROR(Tabela37[[#This Row],[preço unitário]]*Tabela37[[#This Row],[Qtd]],"")</f>
        <v/>
      </c>
      <c r="M295" s="92"/>
    </row>
    <row r="296" spans="1:13" x14ac:dyDescent="0.3">
      <c r="A296" s="97"/>
      <c r="B296" s="98"/>
      <c r="C296" s="99" t="str">
        <f>IFERROR(VLOOKUP(Tabela36[[#This Row],[Produto]],produtos,3,0),"")</f>
        <v/>
      </c>
      <c r="D296" s="100" t="str">
        <f>IFERROR(Tabela36[[#This Row],[preço unitário]]*Tabela36[[#This Row],[Qtd]],"")</f>
        <v/>
      </c>
      <c r="F296" s="97"/>
      <c r="G296" s="97"/>
      <c r="H296" s="99" t="str">
        <f>IFERROR(VLOOKUP(Tabela37[[#This Row],[Produto]],produtos,5,0),"")</f>
        <v/>
      </c>
      <c r="I296" s="100" t="str">
        <f>IFERROR(Tabela37[[#This Row],[preço unitário]]*Tabela37[[#This Row],[Qtd]],"")</f>
        <v/>
      </c>
      <c r="M296" s="92"/>
    </row>
    <row r="297" spans="1:13" x14ac:dyDescent="0.3">
      <c r="A297" s="97"/>
      <c r="B297" s="98"/>
      <c r="C297" s="99" t="str">
        <f>IFERROR(VLOOKUP(Tabela36[[#This Row],[Produto]],produtos,3,0),"")</f>
        <v/>
      </c>
      <c r="D297" s="100" t="str">
        <f>IFERROR(Tabela36[[#This Row],[preço unitário]]*Tabela36[[#This Row],[Qtd]],"")</f>
        <v/>
      </c>
      <c r="F297" s="97"/>
      <c r="G297" s="97"/>
      <c r="H297" s="99" t="str">
        <f>IFERROR(VLOOKUP(Tabela37[[#This Row],[Produto]],produtos,5,0),"")</f>
        <v/>
      </c>
      <c r="I297" s="100" t="str">
        <f>IFERROR(Tabela37[[#This Row],[preço unitário]]*Tabela37[[#This Row],[Qtd]],"")</f>
        <v/>
      </c>
      <c r="M297" s="92"/>
    </row>
    <row r="298" spans="1:13" x14ac:dyDescent="0.3">
      <c r="A298" s="97"/>
      <c r="B298" s="98"/>
      <c r="C298" s="99" t="str">
        <f>IFERROR(VLOOKUP(Tabela36[[#This Row],[Produto]],produtos,3,0),"")</f>
        <v/>
      </c>
      <c r="D298" s="100" t="str">
        <f>IFERROR(Tabela36[[#This Row],[preço unitário]]*Tabela36[[#This Row],[Qtd]],"")</f>
        <v/>
      </c>
      <c r="F298" s="97"/>
      <c r="G298" s="97"/>
      <c r="H298" s="99" t="str">
        <f>IFERROR(VLOOKUP(Tabela37[[#This Row],[Produto]],produtos,5,0),"")</f>
        <v/>
      </c>
      <c r="I298" s="100" t="str">
        <f>IFERROR(Tabela37[[#This Row],[preço unitário]]*Tabela37[[#This Row],[Qtd]],"")</f>
        <v/>
      </c>
      <c r="M298" s="92"/>
    </row>
    <row r="299" spans="1:13" x14ac:dyDescent="0.3">
      <c r="A299" s="97"/>
      <c r="B299" s="98"/>
      <c r="C299" s="99" t="str">
        <f>IFERROR(VLOOKUP(Tabela36[[#This Row],[Produto]],produtos,3,0),"")</f>
        <v/>
      </c>
      <c r="D299" s="100" t="str">
        <f>IFERROR(Tabela36[[#This Row],[preço unitário]]*Tabela36[[#This Row],[Qtd]],"")</f>
        <v/>
      </c>
      <c r="F299" s="97"/>
      <c r="G299" s="97"/>
      <c r="H299" s="99" t="str">
        <f>IFERROR(VLOOKUP(Tabela37[[#This Row],[Produto]],produtos,5,0),"")</f>
        <v/>
      </c>
      <c r="I299" s="100" t="str">
        <f>IFERROR(Tabela37[[#This Row],[preço unitário]]*Tabela37[[#This Row],[Qtd]],"")</f>
        <v/>
      </c>
      <c r="M299" s="92"/>
    </row>
    <row r="300" spans="1:13" x14ac:dyDescent="0.3">
      <c r="A300" s="102"/>
      <c r="B300" s="103"/>
      <c r="C300" s="108" t="str">
        <f>IFERROR(VLOOKUP(Tabela36[[#This Row],[Produto]],produtos,3,0),"")</f>
        <v/>
      </c>
      <c r="D300" s="109" t="str">
        <f>IFERROR(Tabela36[[#This Row],[preço unitário]]*Tabela36[[#This Row],[Qtd]],"")</f>
        <v/>
      </c>
      <c r="F300" s="102"/>
      <c r="G300" s="102"/>
      <c r="H300" s="108" t="str">
        <f>IFERROR(VLOOKUP(Tabela37[[#This Row],[Produto]],produtos,5,0),"")</f>
        <v/>
      </c>
      <c r="I300" s="109" t="str">
        <f>IFERROR(Tabela37[[#This Row],[preço unitário]]*Tabela37[[#This Row],[Qtd]],"")</f>
        <v/>
      </c>
      <c r="M300" s="92"/>
    </row>
  </sheetData>
  <mergeCells count="6">
    <mergeCell ref="A1:I1"/>
    <mergeCell ref="F4:H4"/>
    <mergeCell ref="A7:D7"/>
    <mergeCell ref="F7:I7"/>
    <mergeCell ref="I4:J4"/>
    <mergeCell ref="I5:J5"/>
  </mergeCells>
  <conditionalFormatting sqref="I5:J5">
    <cfRule type="cellIs" dxfId="169" priority="1" operator="lessThan">
      <formula>0</formula>
    </cfRule>
  </conditionalFormatting>
  <dataValidations count="1">
    <dataValidation allowBlank="1" showInputMessage="1" showErrorMessage="1" promptTitle="ATENÇÃO:" prompt="Verifique se o preço do produto continua o mesmo, caso não , altere o preço na guia de cadastro." sqref="B9:C300" xr:uid="{00000000-0002-0000-0600-000000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M302"/>
  <sheetViews>
    <sheetView showGridLines="0" workbookViewId="0">
      <pane ySplit="8" topLeftCell="A9" activePane="bottomLeft" state="frozen"/>
      <selection activeCell="F22" sqref="F22"/>
      <selection pane="bottomLeft" sqref="A1:I1"/>
    </sheetView>
  </sheetViews>
  <sheetFormatPr defaultColWidth="0" defaultRowHeight="14.4" x14ac:dyDescent="0.3"/>
  <cols>
    <col min="1" max="1" width="26" style="86" customWidth="1"/>
    <col min="2" max="2" width="10.33203125" style="86" customWidth="1"/>
    <col min="3" max="3" width="18.109375" style="125" bestFit="1" customWidth="1"/>
    <col min="4" max="4" width="12.44140625" style="125" customWidth="1"/>
    <col min="5" max="5" width="4.6640625" style="86" customWidth="1"/>
    <col min="6" max="6" width="20.33203125" style="86" customWidth="1"/>
    <col min="7" max="7" width="8.88671875" style="86" bestFit="1" customWidth="1"/>
    <col min="8" max="8" width="18.109375" style="125" bestFit="1" customWidth="1"/>
    <col min="9" max="9" width="12.44140625" style="125" customWidth="1"/>
    <col min="10" max="10" width="8.109375" style="86" customWidth="1"/>
    <col min="11" max="12" width="18.109375" style="86" hidden="1" customWidth="1"/>
    <col min="13" max="13" width="10" style="86" hidden="1" customWidth="1"/>
    <col min="14" max="16384" width="9.109375" style="86" hidden="1"/>
  </cols>
  <sheetData>
    <row r="1" spans="1:13" ht="36" customHeight="1" x14ac:dyDescent="0.3">
      <c r="A1" s="221" t="s">
        <v>31</v>
      </c>
      <c r="B1" s="221"/>
      <c r="C1" s="221"/>
      <c r="D1" s="221"/>
      <c r="E1" s="221"/>
      <c r="F1" s="221"/>
      <c r="G1" s="221"/>
      <c r="H1" s="221"/>
      <c r="I1" s="221"/>
      <c r="J1" s="126"/>
      <c r="K1" s="126"/>
      <c r="L1" s="126"/>
      <c r="M1" s="126"/>
    </row>
    <row r="2" spans="1:13" ht="9" customHeight="1" x14ac:dyDescent="0.3">
      <c r="A2" s="127"/>
      <c r="B2" s="127"/>
      <c r="C2" s="128"/>
      <c r="D2" s="128"/>
      <c r="E2" s="127"/>
      <c r="F2" s="127"/>
      <c r="G2" s="127"/>
      <c r="H2" s="128"/>
      <c r="I2" s="128"/>
      <c r="J2" s="127"/>
      <c r="K2" s="127"/>
      <c r="L2" s="228"/>
      <c r="M2" s="228"/>
    </row>
    <row r="3" spans="1:13" ht="9" customHeight="1" x14ac:dyDescent="0.3"/>
    <row r="4" spans="1:13" ht="28.8" x14ac:dyDescent="0.3">
      <c r="A4" s="129"/>
      <c r="B4" s="130" t="s">
        <v>26</v>
      </c>
      <c r="C4" s="131"/>
      <c r="D4" s="131" t="s">
        <v>28</v>
      </c>
      <c r="E4" s="130"/>
      <c r="F4" s="222" t="s">
        <v>10</v>
      </c>
      <c r="G4" s="222"/>
      <c r="H4" s="222"/>
      <c r="I4" s="229" t="s">
        <v>27</v>
      </c>
      <c r="J4" s="229"/>
      <c r="K4" s="130"/>
      <c r="L4" s="130"/>
      <c r="M4" s="130"/>
    </row>
    <row r="5" spans="1:13" x14ac:dyDescent="0.3">
      <c r="A5" s="129"/>
      <c r="B5" s="130">
        <f>SUM(ent_jan[Qtd])</f>
        <v>3</v>
      </c>
      <c r="C5" s="131"/>
      <c r="D5" s="131">
        <f>SUM(ent_jan[Total])</f>
        <v>0</v>
      </c>
      <c r="E5" s="130"/>
      <c r="F5" s="130"/>
      <c r="G5" s="130">
        <f>SUM(vendas_jan[Qtd])</f>
        <v>2</v>
      </c>
      <c r="H5" s="131">
        <f>SUM(vendas_jan[total])</f>
        <v>0</v>
      </c>
      <c r="I5" s="229">
        <f>H5-D5</f>
        <v>0</v>
      </c>
      <c r="J5" s="229"/>
      <c r="K5" s="130"/>
      <c r="L5" s="130"/>
      <c r="M5" s="130"/>
    </row>
    <row r="7" spans="1:13" ht="21" customHeight="1" x14ac:dyDescent="0.3">
      <c r="A7" s="223" t="s">
        <v>5</v>
      </c>
      <c r="B7" s="224"/>
      <c r="C7" s="224"/>
      <c r="D7" s="225"/>
      <c r="F7" s="226" t="s">
        <v>8</v>
      </c>
      <c r="G7" s="227"/>
      <c r="H7" s="227"/>
      <c r="I7" s="227"/>
      <c r="K7" s="230"/>
      <c r="L7" s="230"/>
      <c r="M7" s="230"/>
    </row>
    <row r="8" spans="1:13" x14ac:dyDescent="0.3">
      <c r="F8" s="132" t="s">
        <v>3</v>
      </c>
      <c r="G8" s="132" t="s">
        <v>6</v>
      </c>
      <c r="H8" s="133" t="s">
        <v>7</v>
      </c>
      <c r="I8" s="133" t="s">
        <v>9</v>
      </c>
      <c r="K8" s="134"/>
      <c r="L8" s="134"/>
      <c r="M8" s="134"/>
    </row>
    <row r="9" spans="1:13" ht="21" x14ac:dyDescent="0.3">
      <c r="A9" s="135" t="s">
        <v>11</v>
      </c>
      <c r="B9" s="136" t="s">
        <v>6</v>
      </c>
      <c r="C9" s="137" t="s">
        <v>7</v>
      </c>
      <c r="D9" s="137" t="s">
        <v>4</v>
      </c>
      <c r="F9" s="138" t="s">
        <v>2</v>
      </c>
      <c r="G9" s="139">
        <v>2</v>
      </c>
      <c r="H9" s="140" t="str">
        <f>IFERROR(VLOOKUP(vendas_jan[[#This Row],[Produto]],produtos,5,0),"")</f>
        <v/>
      </c>
      <c r="I9" s="140" t="str">
        <f>IFERROR(vendas_jan[[#This Row],[preço unitário]]*vendas_jan[[#This Row],[Qtd]],"")</f>
        <v/>
      </c>
      <c r="K9" s="141"/>
      <c r="L9" s="141"/>
      <c r="M9" s="141"/>
    </row>
    <row r="10" spans="1:13" x14ac:dyDescent="0.3">
      <c r="A10" s="142" t="s">
        <v>2</v>
      </c>
      <c r="B10" s="139">
        <v>3</v>
      </c>
      <c r="C10" s="140" t="str">
        <f t="shared" ref="C10:C73" si="0">IFERROR(VLOOKUP(A10,produtos,5,0),"")</f>
        <v/>
      </c>
      <c r="D10" s="143" t="str">
        <f>IFERROR(ent_jan[[#This Row],[preço unitário]]*ent_jan[[#This Row],[Qtd]],"")</f>
        <v/>
      </c>
      <c r="F10" s="139"/>
      <c r="G10" s="139"/>
      <c r="H10" s="140" t="str">
        <f>IFERROR(VLOOKUP(vendas_jan[[#This Row],[Produto]],produtos,5,0),"")</f>
        <v/>
      </c>
      <c r="I10" s="140" t="str">
        <f>IFERROR(vendas_jan[[#This Row],[preço unitário]]*vendas_jan[[#This Row],[Qtd]],"")</f>
        <v/>
      </c>
      <c r="K10" s="141"/>
      <c r="L10" s="141"/>
      <c r="M10" s="141"/>
    </row>
    <row r="11" spans="1:13" x14ac:dyDescent="0.3">
      <c r="A11" s="142"/>
      <c r="B11" s="139"/>
      <c r="C11" s="140" t="str">
        <f t="shared" si="0"/>
        <v/>
      </c>
      <c r="D11" s="143" t="str">
        <f>IFERROR(ent_jan[[#This Row],[preço unitário]]*ent_jan[[#This Row],[Qtd]],"")</f>
        <v/>
      </c>
      <c r="F11" s="139"/>
      <c r="G11" s="139"/>
      <c r="H11" s="140" t="str">
        <f>IFERROR(VLOOKUP(vendas_jan[[#This Row],[Produto]],produtos,5,0),"")</f>
        <v/>
      </c>
      <c r="I11" s="140" t="str">
        <f>IFERROR(vendas_jan[[#This Row],[preço unitário]]*vendas_jan[[#This Row],[Qtd]],"")</f>
        <v/>
      </c>
      <c r="K11" s="141"/>
      <c r="L11" s="141"/>
      <c r="M11" s="141"/>
    </row>
    <row r="12" spans="1:13" x14ac:dyDescent="0.3">
      <c r="A12" s="142"/>
      <c r="B12" s="139"/>
      <c r="C12" s="140" t="str">
        <f t="shared" si="0"/>
        <v/>
      </c>
      <c r="D12" s="143" t="str">
        <f>IFERROR(ent_jan[[#This Row],[preço unitário]]*ent_jan[[#This Row],[Qtd]],"")</f>
        <v/>
      </c>
      <c r="F12" s="139"/>
      <c r="G12" s="139"/>
      <c r="H12" s="140" t="str">
        <f>IFERROR(VLOOKUP(vendas_jan[[#This Row],[Produto]],produtos,5,0),"")</f>
        <v/>
      </c>
      <c r="I12" s="140" t="str">
        <f>IFERROR(vendas_jan[[#This Row],[preço unitário]]*vendas_jan[[#This Row],[Qtd]],"")</f>
        <v/>
      </c>
      <c r="K12" s="141"/>
      <c r="L12" s="141"/>
      <c r="M12" s="141"/>
    </row>
    <row r="13" spans="1:13" x14ac:dyDescent="0.3">
      <c r="A13" s="142"/>
      <c r="B13" s="139"/>
      <c r="C13" s="140" t="str">
        <f t="shared" si="0"/>
        <v/>
      </c>
      <c r="D13" s="143" t="str">
        <f>IFERROR(ent_jan[[#This Row],[preço unitário]]*ent_jan[[#This Row],[Qtd]],"")</f>
        <v/>
      </c>
      <c r="F13" s="139"/>
      <c r="G13" s="139"/>
      <c r="H13" s="140" t="str">
        <f>IFERROR(VLOOKUP(vendas_jan[[#This Row],[Produto]],produtos,5,0),"")</f>
        <v/>
      </c>
      <c r="I13" s="140" t="str">
        <f>IFERROR(vendas_jan[[#This Row],[preço unitário]]*vendas_jan[[#This Row],[Qtd]],"")</f>
        <v/>
      </c>
      <c r="K13" s="141"/>
      <c r="L13" s="141"/>
      <c r="M13" s="141"/>
    </row>
    <row r="14" spans="1:13" x14ac:dyDescent="0.3">
      <c r="A14" s="142"/>
      <c r="B14" s="139"/>
      <c r="C14" s="140" t="str">
        <f t="shared" si="0"/>
        <v/>
      </c>
      <c r="D14" s="143" t="str">
        <f>IFERROR(ent_jan[[#This Row],[preço unitário]]*ent_jan[[#This Row],[Qtd]],"")</f>
        <v/>
      </c>
      <c r="F14" s="139"/>
      <c r="G14" s="139"/>
      <c r="H14" s="140" t="str">
        <f>IFERROR(VLOOKUP(vendas_jan[[#This Row],[Produto]],produtos,5,0),"")</f>
        <v/>
      </c>
      <c r="I14" s="140" t="str">
        <f>IFERROR(vendas_jan[[#This Row],[preço unitário]]*vendas_jan[[#This Row],[Qtd]],"")</f>
        <v/>
      </c>
      <c r="K14" s="141"/>
      <c r="L14" s="141"/>
      <c r="M14" s="141"/>
    </row>
    <row r="15" spans="1:13" x14ac:dyDescent="0.3">
      <c r="A15" s="142"/>
      <c r="B15" s="139"/>
      <c r="C15" s="140" t="str">
        <f t="shared" si="0"/>
        <v/>
      </c>
      <c r="D15" s="143" t="str">
        <f>IFERROR(ent_jan[[#This Row],[preço unitário]]*ent_jan[[#This Row],[Qtd]],"")</f>
        <v/>
      </c>
      <c r="F15" s="139"/>
      <c r="G15" s="139"/>
      <c r="H15" s="140" t="str">
        <f>IFERROR(VLOOKUP(vendas_jan[[#This Row],[Produto]],produtos,5,0),"")</f>
        <v/>
      </c>
      <c r="I15" s="140" t="str">
        <f>IFERROR(vendas_jan[[#This Row],[preço unitário]]*vendas_jan[[#This Row],[Qtd]],"")</f>
        <v/>
      </c>
      <c r="K15" s="141"/>
      <c r="L15" s="141"/>
      <c r="M15" s="141"/>
    </row>
    <row r="16" spans="1:13" x14ac:dyDescent="0.3">
      <c r="A16" s="142"/>
      <c r="B16" s="139"/>
      <c r="C16" s="140" t="str">
        <f t="shared" si="0"/>
        <v/>
      </c>
      <c r="D16" s="143" t="str">
        <f>IFERROR(ent_jan[[#This Row],[preço unitário]]*ent_jan[[#This Row],[Qtd]],"")</f>
        <v/>
      </c>
      <c r="F16" s="139"/>
      <c r="G16" s="139"/>
      <c r="H16" s="140" t="str">
        <f>IFERROR(VLOOKUP(vendas_jan[[#This Row],[Produto]],produtos,5,0),"")</f>
        <v/>
      </c>
      <c r="I16" s="140" t="str">
        <f>IFERROR(vendas_jan[[#This Row],[preço unitário]]*vendas_jan[[#This Row],[Qtd]],"")</f>
        <v/>
      </c>
      <c r="K16" s="141"/>
      <c r="L16" s="141"/>
      <c r="M16" s="141"/>
    </row>
    <row r="17" spans="1:13" x14ac:dyDescent="0.3">
      <c r="A17" s="142"/>
      <c r="B17" s="139"/>
      <c r="C17" s="140" t="str">
        <f t="shared" si="0"/>
        <v/>
      </c>
      <c r="D17" s="143" t="str">
        <f>IFERROR(ent_jan[[#This Row],[preço unitário]]*ent_jan[[#This Row],[Qtd]],"")</f>
        <v/>
      </c>
      <c r="F17" s="139"/>
      <c r="G17" s="139"/>
      <c r="H17" s="140" t="str">
        <f>IFERROR(VLOOKUP(vendas_jan[[#This Row],[Produto]],produtos,5,0),"")</f>
        <v/>
      </c>
      <c r="I17" s="140" t="str">
        <f>IFERROR(vendas_jan[[#This Row],[preço unitário]]*vendas_jan[[#This Row],[Qtd]],"")</f>
        <v/>
      </c>
      <c r="K17" s="141"/>
      <c r="L17" s="141"/>
      <c r="M17" s="141"/>
    </row>
    <row r="18" spans="1:13" x14ac:dyDescent="0.3">
      <c r="A18" s="142"/>
      <c r="B18" s="139"/>
      <c r="C18" s="140" t="str">
        <f t="shared" si="0"/>
        <v/>
      </c>
      <c r="D18" s="143" t="str">
        <f>IFERROR(ent_jan[[#This Row],[preço unitário]]*ent_jan[[#This Row],[Qtd]],"")</f>
        <v/>
      </c>
      <c r="F18" s="139"/>
      <c r="G18" s="139"/>
      <c r="H18" s="140" t="str">
        <f>IFERROR(VLOOKUP(vendas_jan[[#This Row],[Produto]],produtos,5,0),"")</f>
        <v/>
      </c>
      <c r="I18" s="140" t="str">
        <f>IFERROR(vendas_jan[[#This Row],[preço unitário]]*vendas_jan[[#This Row],[Qtd]],"")</f>
        <v/>
      </c>
      <c r="K18" s="141"/>
      <c r="L18" s="141"/>
      <c r="M18" s="141"/>
    </row>
    <row r="19" spans="1:13" x14ac:dyDescent="0.3">
      <c r="A19" s="142"/>
      <c r="B19" s="139"/>
      <c r="C19" s="140" t="str">
        <f t="shared" si="0"/>
        <v/>
      </c>
      <c r="D19" s="143" t="str">
        <f>IFERROR(ent_jan[[#This Row],[preço unitário]]*ent_jan[[#This Row],[Qtd]],"")</f>
        <v/>
      </c>
      <c r="F19" s="139"/>
      <c r="G19" s="139"/>
      <c r="H19" s="140" t="str">
        <f>IFERROR(VLOOKUP(vendas_jan[[#This Row],[Produto]],produtos,5,0),"")</f>
        <v/>
      </c>
      <c r="I19" s="140" t="str">
        <f>IFERROR(vendas_jan[[#This Row],[preço unitário]]*vendas_jan[[#This Row],[Qtd]],"")</f>
        <v/>
      </c>
      <c r="K19" s="141"/>
      <c r="L19" s="141"/>
      <c r="M19" s="141"/>
    </row>
    <row r="20" spans="1:13" x14ac:dyDescent="0.3">
      <c r="A20" s="142"/>
      <c r="B20" s="139"/>
      <c r="C20" s="140" t="str">
        <f t="shared" si="0"/>
        <v/>
      </c>
      <c r="D20" s="143" t="str">
        <f>IFERROR(ent_jan[[#This Row],[preço unitário]]*ent_jan[[#This Row],[Qtd]],"")</f>
        <v/>
      </c>
      <c r="F20" s="139"/>
      <c r="G20" s="139"/>
      <c r="H20" s="140" t="str">
        <f>IFERROR(VLOOKUP(vendas_jan[[#This Row],[Produto]],produtos,5,0),"")</f>
        <v/>
      </c>
      <c r="I20" s="140" t="str">
        <f>IFERROR(vendas_jan[[#This Row],[preço unitário]]*vendas_jan[[#This Row],[Qtd]],"")</f>
        <v/>
      </c>
      <c r="K20" s="141"/>
      <c r="L20" s="141"/>
      <c r="M20" s="141"/>
    </row>
    <row r="21" spans="1:13" x14ac:dyDescent="0.3">
      <c r="A21" s="142"/>
      <c r="B21" s="139"/>
      <c r="C21" s="140" t="str">
        <f t="shared" si="0"/>
        <v/>
      </c>
      <c r="D21" s="143" t="str">
        <f>IFERROR(ent_jan[[#This Row],[preço unitário]]*ent_jan[[#This Row],[Qtd]],"")</f>
        <v/>
      </c>
      <c r="F21" s="139"/>
      <c r="G21" s="139"/>
      <c r="H21" s="140" t="str">
        <f>IFERROR(VLOOKUP(vendas_jan[[#This Row],[Produto]],produtos,5,0),"")</f>
        <v/>
      </c>
      <c r="I21" s="140" t="str">
        <f>IFERROR(vendas_jan[[#This Row],[preço unitário]]*vendas_jan[[#This Row],[Qtd]],"")</f>
        <v/>
      </c>
      <c r="K21" s="141"/>
      <c r="L21" s="141"/>
      <c r="M21" s="141"/>
    </row>
    <row r="22" spans="1:13" x14ac:dyDescent="0.3">
      <c r="A22" s="142"/>
      <c r="B22" s="139"/>
      <c r="C22" s="140" t="str">
        <f t="shared" si="0"/>
        <v/>
      </c>
      <c r="D22" s="143" t="str">
        <f>IFERROR(ent_jan[[#This Row],[preço unitário]]*ent_jan[[#This Row],[Qtd]],"")</f>
        <v/>
      </c>
      <c r="F22" s="139"/>
      <c r="G22" s="139"/>
      <c r="H22" s="140" t="str">
        <f>IFERROR(VLOOKUP(vendas_jan[[#This Row],[Produto]],produtos,5,0),"")</f>
        <v/>
      </c>
      <c r="I22" s="140" t="str">
        <f>IFERROR(vendas_jan[[#This Row],[preço unitário]]*vendas_jan[[#This Row],[Qtd]],"")</f>
        <v/>
      </c>
      <c r="K22" s="141"/>
      <c r="L22" s="141"/>
      <c r="M22" s="141"/>
    </row>
    <row r="23" spans="1:13" x14ac:dyDescent="0.3">
      <c r="A23" s="142"/>
      <c r="B23" s="139"/>
      <c r="C23" s="140" t="str">
        <f t="shared" si="0"/>
        <v/>
      </c>
      <c r="D23" s="143" t="str">
        <f>IFERROR(ent_jan[[#This Row],[preço unitário]]*ent_jan[[#This Row],[Qtd]],"")</f>
        <v/>
      </c>
      <c r="F23" s="139"/>
      <c r="G23" s="139"/>
      <c r="H23" s="140" t="str">
        <f>IFERROR(VLOOKUP(vendas_jan[[#This Row],[Produto]],produtos,5,0),"")</f>
        <v/>
      </c>
      <c r="I23" s="140" t="str">
        <f>IFERROR(vendas_jan[[#This Row],[preço unitário]]*vendas_jan[[#This Row],[Qtd]],"")</f>
        <v/>
      </c>
      <c r="K23" s="141"/>
      <c r="L23" s="141"/>
      <c r="M23" s="141"/>
    </row>
    <row r="24" spans="1:13" x14ac:dyDescent="0.3">
      <c r="A24" s="142"/>
      <c r="B24" s="139"/>
      <c r="C24" s="140" t="str">
        <f t="shared" si="0"/>
        <v/>
      </c>
      <c r="D24" s="143" t="str">
        <f>IFERROR(ent_jan[[#This Row],[preço unitário]]*ent_jan[[#This Row],[Qtd]],"")</f>
        <v/>
      </c>
      <c r="F24" s="139"/>
      <c r="G24" s="139"/>
      <c r="H24" s="140" t="str">
        <f>IFERROR(VLOOKUP(vendas_jan[[#This Row],[Produto]],produtos,5,0),"")</f>
        <v/>
      </c>
      <c r="I24" s="140" t="str">
        <f>IFERROR(vendas_jan[[#This Row],[preço unitário]]*vendas_jan[[#This Row],[Qtd]],"")</f>
        <v/>
      </c>
      <c r="K24" s="141"/>
      <c r="L24" s="141"/>
      <c r="M24" s="141"/>
    </row>
    <row r="25" spans="1:13" x14ac:dyDescent="0.3">
      <c r="A25" s="142"/>
      <c r="B25" s="139"/>
      <c r="C25" s="140" t="str">
        <f t="shared" si="0"/>
        <v/>
      </c>
      <c r="D25" s="143" t="str">
        <f>IFERROR(ent_jan[[#This Row],[preço unitário]]*ent_jan[[#This Row],[Qtd]],"")</f>
        <v/>
      </c>
      <c r="F25" s="139"/>
      <c r="G25" s="139"/>
      <c r="H25" s="140" t="str">
        <f>IFERROR(VLOOKUP(vendas_jan[[#This Row],[Produto]],produtos,5,0),"")</f>
        <v/>
      </c>
      <c r="I25" s="140" t="str">
        <f>IFERROR(vendas_jan[[#This Row],[preço unitário]]*vendas_jan[[#This Row],[Qtd]],"")</f>
        <v/>
      </c>
      <c r="K25" s="141"/>
      <c r="L25" s="141"/>
      <c r="M25" s="141"/>
    </row>
    <row r="26" spans="1:13" x14ac:dyDescent="0.3">
      <c r="A26" s="142"/>
      <c r="B26" s="139"/>
      <c r="C26" s="140" t="str">
        <f t="shared" si="0"/>
        <v/>
      </c>
      <c r="D26" s="143" t="str">
        <f>IFERROR(ent_jan[[#This Row],[preço unitário]]*ent_jan[[#This Row],[Qtd]],"")</f>
        <v/>
      </c>
      <c r="F26" s="139"/>
      <c r="G26" s="139"/>
      <c r="H26" s="140" t="str">
        <f>IFERROR(VLOOKUP(vendas_jan[[#This Row],[Produto]],produtos,5,0),"")</f>
        <v/>
      </c>
      <c r="I26" s="140" t="str">
        <f>IFERROR(vendas_jan[[#This Row],[preço unitário]]*vendas_jan[[#This Row],[Qtd]],"")</f>
        <v/>
      </c>
      <c r="K26" s="141"/>
      <c r="L26" s="141"/>
      <c r="M26" s="141"/>
    </row>
    <row r="27" spans="1:13" x14ac:dyDescent="0.3">
      <c r="A27" s="142"/>
      <c r="B27" s="139"/>
      <c r="C27" s="140" t="str">
        <f t="shared" si="0"/>
        <v/>
      </c>
      <c r="D27" s="143" t="str">
        <f>IFERROR(ent_jan[[#This Row],[preço unitário]]*ent_jan[[#This Row],[Qtd]],"")</f>
        <v/>
      </c>
      <c r="F27" s="139"/>
      <c r="G27" s="139"/>
      <c r="H27" s="140" t="str">
        <f>IFERROR(VLOOKUP(vendas_jan[[#This Row],[Produto]],produtos,5,0),"")</f>
        <v/>
      </c>
      <c r="I27" s="140" t="str">
        <f>IFERROR(vendas_jan[[#This Row],[preço unitário]]*vendas_jan[[#This Row],[Qtd]],"")</f>
        <v/>
      </c>
      <c r="K27" s="141"/>
      <c r="L27" s="141"/>
      <c r="M27" s="141"/>
    </row>
    <row r="28" spans="1:13" x14ac:dyDescent="0.3">
      <c r="A28" s="142"/>
      <c r="B28" s="139"/>
      <c r="C28" s="140" t="str">
        <f t="shared" si="0"/>
        <v/>
      </c>
      <c r="D28" s="143" t="str">
        <f>IFERROR(ent_jan[[#This Row],[preço unitário]]*ent_jan[[#This Row],[Qtd]],"")</f>
        <v/>
      </c>
      <c r="F28" s="139"/>
      <c r="G28" s="139"/>
      <c r="H28" s="140" t="str">
        <f>IFERROR(VLOOKUP(vendas_jan[[#This Row],[Produto]],produtos,5,0),"")</f>
        <v/>
      </c>
      <c r="I28" s="140" t="str">
        <f>IFERROR(vendas_jan[[#This Row],[preço unitário]]*vendas_jan[[#This Row],[Qtd]],"")</f>
        <v/>
      </c>
      <c r="K28" s="141"/>
      <c r="L28" s="141"/>
      <c r="M28" s="141"/>
    </row>
    <row r="29" spans="1:13" x14ac:dyDescent="0.3">
      <c r="A29" s="142"/>
      <c r="B29" s="139"/>
      <c r="C29" s="140" t="str">
        <f t="shared" si="0"/>
        <v/>
      </c>
      <c r="D29" s="143" t="str">
        <f>IFERROR(ent_jan[[#This Row],[preço unitário]]*ent_jan[[#This Row],[Qtd]],"")</f>
        <v/>
      </c>
      <c r="F29" s="139"/>
      <c r="G29" s="139"/>
      <c r="H29" s="140" t="str">
        <f>IFERROR(VLOOKUP(vendas_jan[[#This Row],[Produto]],produtos,5,0),"")</f>
        <v/>
      </c>
      <c r="I29" s="140" t="str">
        <f>IFERROR(vendas_jan[[#This Row],[preço unitário]]*vendas_jan[[#This Row],[Qtd]],"")</f>
        <v/>
      </c>
      <c r="K29" s="141"/>
      <c r="L29" s="141"/>
      <c r="M29" s="141"/>
    </row>
    <row r="30" spans="1:13" x14ac:dyDescent="0.3">
      <c r="A30" s="142"/>
      <c r="B30" s="139"/>
      <c r="C30" s="140" t="str">
        <f t="shared" si="0"/>
        <v/>
      </c>
      <c r="D30" s="143" t="str">
        <f>IFERROR(ent_jan[[#This Row],[preço unitário]]*ent_jan[[#This Row],[Qtd]],"")</f>
        <v/>
      </c>
      <c r="F30" s="139"/>
      <c r="G30" s="139"/>
      <c r="H30" s="140" t="str">
        <f>IFERROR(VLOOKUP(vendas_jan[[#This Row],[Produto]],produtos,5,0),"")</f>
        <v/>
      </c>
      <c r="I30" s="140" t="str">
        <f>IFERROR(vendas_jan[[#This Row],[preço unitário]]*vendas_jan[[#This Row],[Qtd]],"")</f>
        <v/>
      </c>
      <c r="K30" s="141"/>
      <c r="L30" s="141"/>
      <c r="M30" s="141"/>
    </row>
    <row r="31" spans="1:13" x14ac:dyDescent="0.3">
      <c r="A31" s="142"/>
      <c r="B31" s="139"/>
      <c r="C31" s="140" t="str">
        <f t="shared" si="0"/>
        <v/>
      </c>
      <c r="D31" s="143" t="str">
        <f>IFERROR(ent_jan[[#This Row],[preço unitário]]*ent_jan[[#This Row],[Qtd]],"")</f>
        <v/>
      </c>
      <c r="F31" s="139"/>
      <c r="G31" s="139"/>
      <c r="H31" s="140" t="str">
        <f>IFERROR(VLOOKUP(vendas_jan[[#This Row],[Produto]],produtos,5,0),"")</f>
        <v/>
      </c>
      <c r="I31" s="140" t="str">
        <f>IFERROR(vendas_jan[[#This Row],[preço unitário]]*vendas_jan[[#This Row],[Qtd]],"")</f>
        <v/>
      </c>
      <c r="K31" s="141"/>
      <c r="L31" s="141"/>
      <c r="M31" s="141"/>
    </row>
    <row r="32" spans="1:13" x14ac:dyDescent="0.3">
      <c r="A32" s="142"/>
      <c r="B32" s="139"/>
      <c r="C32" s="140" t="str">
        <f t="shared" si="0"/>
        <v/>
      </c>
      <c r="D32" s="143" t="str">
        <f>IFERROR(ent_jan[[#This Row],[preço unitário]]*ent_jan[[#This Row],[Qtd]],"")</f>
        <v/>
      </c>
      <c r="F32" s="139"/>
      <c r="G32" s="139"/>
      <c r="H32" s="140" t="str">
        <f>IFERROR(VLOOKUP(vendas_jan[[#This Row],[Produto]],produtos,5,0),"")</f>
        <v/>
      </c>
      <c r="I32" s="140" t="str">
        <f>IFERROR(vendas_jan[[#This Row],[preço unitário]]*vendas_jan[[#This Row],[Qtd]],"")</f>
        <v/>
      </c>
      <c r="K32" s="141"/>
      <c r="L32" s="141"/>
      <c r="M32" s="141"/>
    </row>
    <row r="33" spans="1:13" x14ac:dyDescent="0.3">
      <c r="A33" s="142"/>
      <c r="B33" s="139"/>
      <c r="C33" s="140" t="str">
        <f t="shared" si="0"/>
        <v/>
      </c>
      <c r="D33" s="143" t="str">
        <f>IFERROR(ent_jan[[#This Row],[preço unitário]]*ent_jan[[#This Row],[Qtd]],"")</f>
        <v/>
      </c>
      <c r="F33" s="139"/>
      <c r="G33" s="139"/>
      <c r="H33" s="140" t="str">
        <f>IFERROR(VLOOKUP(vendas_jan[[#This Row],[Produto]],produtos,5,0),"")</f>
        <v/>
      </c>
      <c r="I33" s="140" t="str">
        <f>IFERROR(vendas_jan[[#This Row],[preço unitário]]*vendas_jan[[#This Row],[Qtd]],"")</f>
        <v/>
      </c>
      <c r="K33" s="141"/>
      <c r="L33" s="141"/>
      <c r="M33" s="141"/>
    </row>
    <row r="34" spans="1:13" x14ac:dyDescent="0.3">
      <c r="A34" s="142"/>
      <c r="B34" s="139"/>
      <c r="C34" s="140" t="str">
        <f t="shared" si="0"/>
        <v/>
      </c>
      <c r="D34" s="143" t="str">
        <f>IFERROR(ent_jan[[#This Row],[preço unitário]]*ent_jan[[#This Row],[Qtd]],"")</f>
        <v/>
      </c>
      <c r="F34" s="139"/>
      <c r="G34" s="139"/>
      <c r="H34" s="140" t="str">
        <f>IFERROR(VLOOKUP(vendas_jan[[#This Row],[Produto]],produtos,5,0),"")</f>
        <v/>
      </c>
      <c r="I34" s="140" t="str">
        <f>IFERROR(vendas_jan[[#This Row],[preço unitário]]*vendas_jan[[#This Row],[Qtd]],"")</f>
        <v/>
      </c>
      <c r="K34" s="141"/>
      <c r="L34" s="141"/>
      <c r="M34" s="141"/>
    </row>
    <row r="35" spans="1:13" x14ac:dyDescent="0.3">
      <c r="A35" s="142"/>
      <c r="B35" s="139"/>
      <c r="C35" s="140" t="str">
        <f t="shared" si="0"/>
        <v/>
      </c>
      <c r="D35" s="143" t="str">
        <f>IFERROR(ent_jan[[#This Row],[preço unitário]]*ent_jan[[#This Row],[Qtd]],"")</f>
        <v/>
      </c>
      <c r="F35" s="139"/>
      <c r="G35" s="139"/>
      <c r="H35" s="140" t="str">
        <f>IFERROR(VLOOKUP(vendas_jan[[#This Row],[Produto]],produtos,5,0),"")</f>
        <v/>
      </c>
      <c r="I35" s="140" t="str">
        <f>IFERROR(vendas_jan[[#This Row],[preço unitário]]*vendas_jan[[#This Row],[Qtd]],"")</f>
        <v/>
      </c>
      <c r="K35" s="141"/>
      <c r="L35" s="141"/>
      <c r="M35" s="141"/>
    </row>
    <row r="36" spans="1:13" x14ac:dyDescent="0.3">
      <c r="A36" s="142"/>
      <c r="B36" s="139"/>
      <c r="C36" s="140" t="str">
        <f t="shared" si="0"/>
        <v/>
      </c>
      <c r="D36" s="143" t="str">
        <f>IFERROR(ent_jan[[#This Row],[preço unitário]]*ent_jan[[#This Row],[Qtd]],"")</f>
        <v/>
      </c>
      <c r="F36" s="139"/>
      <c r="G36" s="139"/>
      <c r="H36" s="140" t="str">
        <f>IFERROR(VLOOKUP(vendas_jan[[#This Row],[Produto]],produtos,5,0),"")</f>
        <v/>
      </c>
      <c r="I36" s="140" t="str">
        <f>IFERROR(vendas_jan[[#This Row],[preço unitário]]*vendas_jan[[#This Row],[Qtd]],"")</f>
        <v/>
      </c>
      <c r="K36" s="141"/>
      <c r="L36" s="141"/>
      <c r="M36" s="141"/>
    </row>
    <row r="37" spans="1:13" x14ac:dyDescent="0.3">
      <c r="A37" s="142"/>
      <c r="B37" s="139"/>
      <c r="C37" s="140" t="str">
        <f t="shared" si="0"/>
        <v/>
      </c>
      <c r="D37" s="143" t="str">
        <f>IFERROR(ent_jan[[#This Row],[preço unitário]]*ent_jan[[#This Row],[Qtd]],"")</f>
        <v/>
      </c>
      <c r="F37" s="139"/>
      <c r="G37" s="139"/>
      <c r="H37" s="140" t="str">
        <f>IFERROR(VLOOKUP(vendas_jan[[#This Row],[Produto]],produtos,5,0),"")</f>
        <v/>
      </c>
      <c r="I37" s="140" t="str">
        <f>IFERROR(vendas_jan[[#This Row],[preço unitário]]*vendas_jan[[#This Row],[Qtd]],"")</f>
        <v/>
      </c>
      <c r="K37" s="141"/>
      <c r="L37" s="141"/>
      <c r="M37" s="141"/>
    </row>
    <row r="38" spans="1:13" x14ac:dyDescent="0.3">
      <c r="A38" s="142"/>
      <c r="B38" s="139"/>
      <c r="C38" s="140" t="str">
        <f t="shared" si="0"/>
        <v/>
      </c>
      <c r="D38" s="143" t="str">
        <f>IFERROR(ent_jan[[#This Row],[preço unitário]]*ent_jan[[#This Row],[Qtd]],"")</f>
        <v/>
      </c>
      <c r="F38" s="139"/>
      <c r="G38" s="139"/>
      <c r="H38" s="140" t="str">
        <f>IFERROR(VLOOKUP(vendas_jan[[#This Row],[Produto]],produtos,5,0),"")</f>
        <v/>
      </c>
      <c r="I38" s="140" t="str">
        <f>IFERROR(vendas_jan[[#This Row],[preço unitário]]*vendas_jan[[#This Row],[Qtd]],"")</f>
        <v/>
      </c>
      <c r="K38" s="141"/>
      <c r="L38" s="141"/>
      <c r="M38" s="141"/>
    </row>
    <row r="39" spans="1:13" x14ac:dyDescent="0.3">
      <c r="A39" s="142"/>
      <c r="B39" s="139"/>
      <c r="C39" s="140" t="str">
        <f t="shared" si="0"/>
        <v/>
      </c>
      <c r="D39" s="143" t="str">
        <f>IFERROR(ent_jan[[#This Row],[preço unitário]]*ent_jan[[#This Row],[Qtd]],"")</f>
        <v/>
      </c>
      <c r="F39" s="139"/>
      <c r="G39" s="139"/>
      <c r="H39" s="140" t="str">
        <f>IFERROR(VLOOKUP(vendas_jan[[#This Row],[Produto]],produtos,5,0),"")</f>
        <v/>
      </c>
      <c r="I39" s="140" t="str">
        <f>IFERROR(vendas_jan[[#This Row],[preço unitário]]*vendas_jan[[#This Row],[Qtd]],"")</f>
        <v/>
      </c>
      <c r="K39" s="141"/>
      <c r="L39" s="141"/>
      <c r="M39" s="141"/>
    </row>
    <row r="40" spans="1:13" x14ac:dyDescent="0.3">
      <c r="A40" s="142"/>
      <c r="B40" s="139"/>
      <c r="C40" s="140" t="str">
        <f t="shared" si="0"/>
        <v/>
      </c>
      <c r="D40" s="143" t="str">
        <f>IFERROR(ent_jan[[#This Row],[preço unitário]]*ent_jan[[#This Row],[Qtd]],"")</f>
        <v/>
      </c>
      <c r="F40" s="139"/>
      <c r="G40" s="139"/>
      <c r="H40" s="140" t="str">
        <f>IFERROR(VLOOKUP(vendas_jan[[#This Row],[Produto]],produtos,5,0),"")</f>
        <v/>
      </c>
      <c r="I40" s="140" t="str">
        <f>IFERROR(vendas_jan[[#This Row],[preço unitário]]*vendas_jan[[#This Row],[Qtd]],"")</f>
        <v/>
      </c>
      <c r="K40" s="141"/>
      <c r="L40" s="141"/>
      <c r="M40" s="141"/>
    </row>
    <row r="41" spans="1:13" x14ac:dyDescent="0.3">
      <c r="A41" s="142"/>
      <c r="B41" s="139"/>
      <c r="C41" s="140" t="str">
        <f t="shared" si="0"/>
        <v/>
      </c>
      <c r="D41" s="143" t="str">
        <f>IFERROR(ent_jan[[#This Row],[preço unitário]]*ent_jan[[#This Row],[Qtd]],"")</f>
        <v/>
      </c>
      <c r="F41" s="139"/>
      <c r="G41" s="139"/>
      <c r="H41" s="140" t="str">
        <f>IFERROR(VLOOKUP(vendas_jan[[#This Row],[Produto]],produtos,5,0),"")</f>
        <v/>
      </c>
      <c r="I41" s="140" t="str">
        <f>IFERROR(vendas_jan[[#This Row],[preço unitário]]*vendas_jan[[#This Row],[Qtd]],"")</f>
        <v/>
      </c>
      <c r="K41" s="141"/>
      <c r="L41" s="141"/>
      <c r="M41" s="141"/>
    </row>
    <row r="42" spans="1:13" x14ac:dyDescent="0.3">
      <c r="A42" s="142"/>
      <c r="B42" s="139"/>
      <c r="C42" s="140" t="str">
        <f t="shared" si="0"/>
        <v/>
      </c>
      <c r="D42" s="143" t="str">
        <f>IFERROR(ent_jan[[#This Row],[preço unitário]]*ent_jan[[#This Row],[Qtd]],"")</f>
        <v/>
      </c>
      <c r="F42" s="139"/>
      <c r="G42" s="139"/>
      <c r="H42" s="140" t="str">
        <f>IFERROR(VLOOKUP(vendas_jan[[#This Row],[Produto]],produtos,5,0),"")</f>
        <v/>
      </c>
      <c r="I42" s="140" t="str">
        <f>IFERROR(vendas_jan[[#This Row],[preço unitário]]*vendas_jan[[#This Row],[Qtd]],"")</f>
        <v/>
      </c>
      <c r="K42" s="141"/>
      <c r="L42" s="141"/>
      <c r="M42" s="141"/>
    </row>
    <row r="43" spans="1:13" x14ac:dyDescent="0.3">
      <c r="A43" s="142"/>
      <c r="B43" s="139"/>
      <c r="C43" s="140" t="str">
        <f t="shared" si="0"/>
        <v/>
      </c>
      <c r="D43" s="143" t="str">
        <f>IFERROR(ent_jan[[#This Row],[preço unitário]]*ent_jan[[#This Row],[Qtd]],"")</f>
        <v/>
      </c>
      <c r="F43" s="139"/>
      <c r="G43" s="139"/>
      <c r="H43" s="140" t="str">
        <f>IFERROR(VLOOKUP(vendas_jan[[#This Row],[Produto]],produtos,5,0),"")</f>
        <v/>
      </c>
      <c r="I43" s="140" t="str">
        <f>IFERROR(vendas_jan[[#This Row],[preço unitário]]*vendas_jan[[#This Row],[Qtd]],"")</f>
        <v/>
      </c>
      <c r="K43" s="141"/>
      <c r="L43" s="141"/>
      <c r="M43" s="141"/>
    </row>
    <row r="44" spans="1:13" x14ac:dyDescent="0.3">
      <c r="A44" s="142"/>
      <c r="B44" s="139"/>
      <c r="C44" s="140" t="str">
        <f t="shared" si="0"/>
        <v/>
      </c>
      <c r="D44" s="143" t="str">
        <f>IFERROR(ent_jan[[#This Row],[preço unitário]]*ent_jan[[#This Row],[Qtd]],"")</f>
        <v/>
      </c>
      <c r="F44" s="139"/>
      <c r="G44" s="139"/>
      <c r="H44" s="140" t="str">
        <f>IFERROR(VLOOKUP(vendas_jan[[#This Row],[Produto]],produtos,5,0),"")</f>
        <v/>
      </c>
      <c r="I44" s="140" t="str">
        <f>IFERROR(vendas_jan[[#This Row],[preço unitário]]*vendas_jan[[#This Row],[Qtd]],"")</f>
        <v/>
      </c>
      <c r="K44" s="141"/>
      <c r="L44" s="141"/>
      <c r="M44" s="141"/>
    </row>
    <row r="45" spans="1:13" x14ac:dyDescent="0.3">
      <c r="A45" s="142"/>
      <c r="B45" s="139"/>
      <c r="C45" s="140" t="str">
        <f t="shared" si="0"/>
        <v/>
      </c>
      <c r="D45" s="143" t="str">
        <f>IFERROR(ent_jan[[#This Row],[preço unitário]]*ent_jan[[#This Row],[Qtd]],"")</f>
        <v/>
      </c>
      <c r="F45" s="139"/>
      <c r="G45" s="139"/>
      <c r="H45" s="140" t="str">
        <f>IFERROR(VLOOKUP(vendas_jan[[#This Row],[Produto]],produtos,5,0),"")</f>
        <v/>
      </c>
      <c r="I45" s="140" t="str">
        <f>IFERROR(vendas_jan[[#This Row],[preço unitário]]*vendas_jan[[#This Row],[Qtd]],"")</f>
        <v/>
      </c>
      <c r="K45" s="141"/>
      <c r="L45" s="141"/>
      <c r="M45" s="141"/>
    </row>
    <row r="46" spans="1:13" x14ac:dyDescent="0.3">
      <c r="A46" s="142"/>
      <c r="B46" s="139"/>
      <c r="C46" s="140" t="str">
        <f t="shared" si="0"/>
        <v/>
      </c>
      <c r="D46" s="143" t="str">
        <f>IFERROR(ent_jan[[#This Row],[preço unitário]]*ent_jan[[#This Row],[Qtd]],"")</f>
        <v/>
      </c>
      <c r="F46" s="139"/>
      <c r="G46" s="139"/>
      <c r="H46" s="140" t="str">
        <f>IFERROR(VLOOKUP(vendas_jan[[#This Row],[Produto]],produtos,5,0),"")</f>
        <v/>
      </c>
      <c r="I46" s="140" t="str">
        <f>IFERROR(vendas_jan[[#This Row],[preço unitário]]*vendas_jan[[#This Row],[Qtd]],"")</f>
        <v/>
      </c>
      <c r="K46" s="141"/>
      <c r="L46" s="141"/>
      <c r="M46" s="141"/>
    </row>
    <row r="47" spans="1:13" x14ac:dyDescent="0.3">
      <c r="A47" s="142"/>
      <c r="B47" s="139"/>
      <c r="C47" s="140" t="str">
        <f t="shared" si="0"/>
        <v/>
      </c>
      <c r="D47" s="143" t="str">
        <f>IFERROR(ent_jan[[#This Row],[preço unitário]]*ent_jan[[#This Row],[Qtd]],"")</f>
        <v/>
      </c>
      <c r="F47" s="139"/>
      <c r="G47" s="139"/>
      <c r="H47" s="140" t="str">
        <f>IFERROR(VLOOKUP(vendas_jan[[#This Row],[Produto]],produtos,5,0),"")</f>
        <v/>
      </c>
      <c r="I47" s="140" t="str">
        <f>IFERROR(vendas_jan[[#This Row],[preço unitário]]*vendas_jan[[#This Row],[Qtd]],"")</f>
        <v/>
      </c>
      <c r="K47" s="141"/>
      <c r="L47" s="141"/>
      <c r="M47" s="141"/>
    </row>
    <row r="48" spans="1:13" x14ac:dyDescent="0.3">
      <c r="A48" s="142"/>
      <c r="B48" s="139"/>
      <c r="C48" s="140" t="str">
        <f t="shared" si="0"/>
        <v/>
      </c>
      <c r="D48" s="143" t="str">
        <f>IFERROR(ent_jan[[#This Row],[preço unitário]]*ent_jan[[#This Row],[Qtd]],"")</f>
        <v/>
      </c>
      <c r="F48" s="139"/>
      <c r="G48" s="139"/>
      <c r="H48" s="140" t="str">
        <f>IFERROR(VLOOKUP(vendas_jan[[#This Row],[Produto]],produtos,5,0),"")</f>
        <v/>
      </c>
      <c r="I48" s="140" t="str">
        <f>IFERROR(vendas_jan[[#This Row],[preço unitário]]*vendas_jan[[#This Row],[Qtd]],"")</f>
        <v/>
      </c>
      <c r="K48" s="141"/>
      <c r="L48" s="141"/>
      <c r="M48" s="141"/>
    </row>
    <row r="49" spans="1:13" x14ac:dyDescent="0.3">
      <c r="A49" s="142"/>
      <c r="B49" s="139"/>
      <c r="C49" s="140" t="str">
        <f t="shared" si="0"/>
        <v/>
      </c>
      <c r="D49" s="143" t="str">
        <f>IFERROR(ent_jan[[#This Row],[preço unitário]]*ent_jan[[#This Row],[Qtd]],"")</f>
        <v/>
      </c>
      <c r="F49" s="139"/>
      <c r="G49" s="139"/>
      <c r="H49" s="140" t="str">
        <f>IFERROR(VLOOKUP(vendas_jan[[#This Row],[Produto]],produtos,5,0),"")</f>
        <v/>
      </c>
      <c r="I49" s="140" t="str">
        <f>IFERROR(vendas_jan[[#This Row],[preço unitário]]*vendas_jan[[#This Row],[Qtd]],"")</f>
        <v/>
      </c>
      <c r="K49" s="141"/>
      <c r="L49" s="141"/>
      <c r="M49" s="141"/>
    </row>
    <row r="50" spans="1:13" x14ac:dyDescent="0.3">
      <c r="A50" s="142"/>
      <c r="B50" s="139"/>
      <c r="C50" s="140" t="str">
        <f t="shared" si="0"/>
        <v/>
      </c>
      <c r="D50" s="143" t="str">
        <f>IFERROR(ent_jan[[#This Row],[preço unitário]]*ent_jan[[#This Row],[Qtd]],"")</f>
        <v/>
      </c>
      <c r="F50" s="139"/>
      <c r="G50" s="139"/>
      <c r="H50" s="140" t="str">
        <f>IFERROR(VLOOKUP(vendas_jan[[#This Row],[Produto]],produtos,5,0),"")</f>
        <v/>
      </c>
      <c r="I50" s="140" t="str">
        <f>IFERROR(vendas_jan[[#This Row],[preço unitário]]*vendas_jan[[#This Row],[Qtd]],"")</f>
        <v/>
      </c>
      <c r="K50" s="141"/>
      <c r="L50" s="141"/>
      <c r="M50" s="141"/>
    </row>
    <row r="51" spans="1:13" x14ac:dyDescent="0.3">
      <c r="A51" s="142"/>
      <c r="B51" s="139"/>
      <c r="C51" s="140" t="str">
        <f t="shared" si="0"/>
        <v/>
      </c>
      <c r="D51" s="143" t="str">
        <f>IFERROR(ent_jan[[#This Row],[preço unitário]]*ent_jan[[#This Row],[Qtd]],"")</f>
        <v/>
      </c>
      <c r="F51" s="139"/>
      <c r="G51" s="139"/>
      <c r="H51" s="140" t="str">
        <f>IFERROR(VLOOKUP(vendas_jan[[#This Row],[Produto]],produtos,5,0),"")</f>
        <v/>
      </c>
      <c r="I51" s="140" t="str">
        <f>IFERROR(vendas_jan[[#This Row],[preço unitário]]*vendas_jan[[#This Row],[Qtd]],"")</f>
        <v/>
      </c>
      <c r="K51" s="141"/>
      <c r="L51" s="141"/>
      <c r="M51" s="141"/>
    </row>
    <row r="52" spans="1:13" x14ac:dyDescent="0.3">
      <c r="A52" s="142"/>
      <c r="B52" s="139"/>
      <c r="C52" s="140" t="str">
        <f t="shared" si="0"/>
        <v/>
      </c>
      <c r="D52" s="143" t="str">
        <f>IFERROR(ent_jan[[#This Row],[preço unitário]]*ent_jan[[#This Row],[Qtd]],"")</f>
        <v/>
      </c>
      <c r="F52" s="139"/>
      <c r="G52" s="139"/>
      <c r="H52" s="140" t="str">
        <f>IFERROR(VLOOKUP(vendas_jan[[#This Row],[Produto]],produtos,5,0),"")</f>
        <v/>
      </c>
      <c r="I52" s="140" t="str">
        <f>IFERROR(vendas_jan[[#This Row],[preço unitário]]*vendas_jan[[#This Row],[Qtd]],"")</f>
        <v/>
      </c>
      <c r="K52" s="141"/>
      <c r="L52" s="141"/>
      <c r="M52" s="141"/>
    </row>
    <row r="53" spans="1:13" x14ac:dyDescent="0.3">
      <c r="A53" s="142"/>
      <c r="B53" s="139"/>
      <c r="C53" s="140" t="str">
        <f t="shared" si="0"/>
        <v/>
      </c>
      <c r="D53" s="143" t="str">
        <f>IFERROR(ent_jan[[#This Row],[preço unitário]]*ent_jan[[#This Row],[Qtd]],"")</f>
        <v/>
      </c>
      <c r="F53" s="139"/>
      <c r="G53" s="139"/>
      <c r="H53" s="140" t="str">
        <f>IFERROR(VLOOKUP(vendas_jan[[#This Row],[Produto]],produtos,5,0),"")</f>
        <v/>
      </c>
      <c r="I53" s="140" t="str">
        <f>IFERROR(vendas_jan[[#This Row],[preço unitário]]*vendas_jan[[#This Row],[Qtd]],"")</f>
        <v/>
      </c>
      <c r="K53" s="141"/>
      <c r="L53" s="141"/>
      <c r="M53" s="141"/>
    </row>
    <row r="54" spans="1:13" x14ac:dyDescent="0.3">
      <c r="A54" s="142"/>
      <c r="B54" s="139"/>
      <c r="C54" s="140" t="str">
        <f t="shared" si="0"/>
        <v/>
      </c>
      <c r="D54" s="143" t="str">
        <f>IFERROR(ent_jan[[#This Row],[preço unitário]]*ent_jan[[#This Row],[Qtd]],"")</f>
        <v/>
      </c>
      <c r="F54" s="139"/>
      <c r="G54" s="139"/>
      <c r="H54" s="140" t="str">
        <f>IFERROR(VLOOKUP(vendas_jan[[#This Row],[Produto]],produtos,5,0),"")</f>
        <v/>
      </c>
      <c r="I54" s="140" t="str">
        <f>IFERROR(vendas_jan[[#This Row],[preço unitário]]*vendas_jan[[#This Row],[Qtd]],"")</f>
        <v/>
      </c>
      <c r="K54" s="141"/>
      <c r="L54" s="141"/>
      <c r="M54" s="141"/>
    </row>
    <row r="55" spans="1:13" x14ac:dyDescent="0.3">
      <c r="A55" s="142"/>
      <c r="B55" s="139"/>
      <c r="C55" s="140" t="str">
        <f t="shared" si="0"/>
        <v/>
      </c>
      <c r="D55" s="143" t="str">
        <f>IFERROR(ent_jan[[#This Row],[preço unitário]]*ent_jan[[#This Row],[Qtd]],"")</f>
        <v/>
      </c>
      <c r="F55" s="139"/>
      <c r="G55" s="139"/>
      <c r="H55" s="140" t="str">
        <f>IFERROR(VLOOKUP(vendas_jan[[#This Row],[Produto]],produtos,5,0),"")</f>
        <v/>
      </c>
      <c r="I55" s="140" t="str">
        <f>IFERROR(vendas_jan[[#This Row],[preço unitário]]*vendas_jan[[#This Row],[Qtd]],"")</f>
        <v/>
      </c>
      <c r="K55" s="141"/>
      <c r="L55" s="141"/>
      <c r="M55" s="141"/>
    </row>
    <row r="56" spans="1:13" x14ac:dyDescent="0.3">
      <c r="A56" s="142"/>
      <c r="B56" s="139"/>
      <c r="C56" s="140" t="str">
        <f t="shared" si="0"/>
        <v/>
      </c>
      <c r="D56" s="143" t="str">
        <f>IFERROR(ent_jan[[#This Row],[preço unitário]]*ent_jan[[#This Row],[Qtd]],"")</f>
        <v/>
      </c>
      <c r="F56" s="139"/>
      <c r="G56" s="139"/>
      <c r="H56" s="140" t="str">
        <f>IFERROR(VLOOKUP(vendas_jan[[#This Row],[Produto]],produtos,5,0),"")</f>
        <v/>
      </c>
      <c r="I56" s="140" t="str">
        <f>IFERROR(vendas_jan[[#This Row],[preço unitário]]*vendas_jan[[#This Row],[Qtd]],"")</f>
        <v/>
      </c>
      <c r="K56" s="141"/>
      <c r="L56" s="141"/>
      <c r="M56" s="141"/>
    </row>
    <row r="57" spans="1:13" x14ac:dyDescent="0.3">
      <c r="A57" s="142"/>
      <c r="B57" s="139"/>
      <c r="C57" s="140" t="str">
        <f t="shared" si="0"/>
        <v/>
      </c>
      <c r="D57" s="143" t="str">
        <f>IFERROR(ent_jan[[#This Row],[preço unitário]]*ent_jan[[#This Row],[Qtd]],"")</f>
        <v/>
      </c>
      <c r="F57" s="139"/>
      <c r="G57" s="139"/>
      <c r="H57" s="140" t="str">
        <f>IFERROR(VLOOKUP(vendas_jan[[#This Row],[Produto]],produtos,5,0),"")</f>
        <v/>
      </c>
      <c r="I57" s="140" t="str">
        <f>IFERROR(vendas_jan[[#This Row],[preço unitário]]*vendas_jan[[#This Row],[Qtd]],"")</f>
        <v/>
      </c>
      <c r="K57" s="141"/>
      <c r="L57" s="141"/>
      <c r="M57" s="141"/>
    </row>
    <row r="58" spans="1:13" x14ac:dyDescent="0.3">
      <c r="A58" s="142"/>
      <c r="B58" s="139"/>
      <c r="C58" s="140" t="str">
        <f t="shared" si="0"/>
        <v/>
      </c>
      <c r="D58" s="143" t="str">
        <f>IFERROR(ent_jan[[#This Row],[preço unitário]]*ent_jan[[#This Row],[Qtd]],"")</f>
        <v/>
      </c>
      <c r="F58" s="139"/>
      <c r="G58" s="139"/>
      <c r="H58" s="140" t="str">
        <f>IFERROR(VLOOKUP(vendas_jan[[#This Row],[Produto]],produtos,5,0),"")</f>
        <v/>
      </c>
      <c r="I58" s="140" t="str">
        <f>IFERROR(vendas_jan[[#This Row],[preço unitário]]*vendas_jan[[#This Row],[Qtd]],"")</f>
        <v/>
      </c>
      <c r="K58" s="141"/>
      <c r="L58" s="141"/>
      <c r="M58" s="141"/>
    </row>
    <row r="59" spans="1:13" x14ac:dyDescent="0.3">
      <c r="A59" s="142"/>
      <c r="B59" s="139"/>
      <c r="C59" s="140" t="str">
        <f t="shared" si="0"/>
        <v/>
      </c>
      <c r="D59" s="143" t="str">
        <f>IFERROR(ent_jan[[#This Row],[preço unitário]]*ent_jan[[#This Row],[Qtd]],"")</f>
        <v/>
      </c>
      <c r="F59" s="139"/>
      <c r="G59" s="139"/>
      <c r="H59" s="140" t="str">
        <f>IFERROR(VLOOKUP(vendas_jan[[#This Row],[Produto]],produtos,5,0),"")</f>
        <v/>
      </c>
      <c r="I59" s="140" t="str">
        <f>IFERROR(vendas_jan[[#This Row],[preço unitário]]*vendas_jan[[#This Row],[Qtd]],"")</f>
        <v/>
      </c>
      <c r="K59" s="141"/>
      <c r="L59" s="141"/>
      <c r="M59" s="141"/>
    </row>
    <row r="60" spans="1:13" x14ac:dyDescent="0.3">
      <c r="A60" s="142"/>
      <c r="B60" s="139"/>
      <c r="C60" s="140" t="str">
        <f t="shared" si="0"/>
        <v/>
      </c>
      <c r="D60" s="143" t="str">
        <f>IFERROR(ent_jan[[#This Row],[preço unitário]]*ent_jan[[#This Row],[Qtd]],"")</f>
        <v/>
      </c>
      <c r="F60" s="139"/>
      <c r="G60" s="139"/>
      <c r="H60" s="140" t="str">
        <f>IFERROR(VLOOKUP(vendas_jan[[#This Row],[Produto]],produtos,5,0),"")</f>
        <v/>
      </c>
      <c r="I60" s="140" t="str">
        <f>IFERROR(vendas_jan[[#This Row],[preço unitário]]*vendas_jan[[#This Row],[Qtd]],"")</f>
        <v/>
      </c>
      <c r="K60" s="141"/>
      <c r="L60" s="141"/>
      <c r="M60" s="141"/>
    </row>
    <row r="61" spans="1:13" x14ac:dyDescent="0.3">
      <c r="A61" s="142"/>
      <c r="B61" s="139"/>
      <c r="C61" s="140" t="str">
        <f t="shared" si="0"/>
        <v/>
      </c>
      <c r="D61" s="143" t="str">
        <f>IFERROR(ent_jan[[#This Row],[preço unitário]]*ent_jan[[#This Row],[Qtd]],"")</f>
        <v/>
      </c>
      <c r="F61" s="139"/>
      <c r="G61" s="139"/>
      <c r="H61" s="140" t="str">
        <f>IFERROR(VLOOKUP(vendas_jan[[#This Row],[Produto]],produtos,5,0),"")</f>
        <v/>
      </c>
      <c r="I61" s="140" t="str">
        <f>IFERROR(vendas_jan[[#This Row],[preço unitário]]*vendas_jan[[#This Row],[Qtd]],"")</f>
        <v/>
      </c>
      <c r="K61" s="141"/>
      <c r="L61" s="141"/>
      <c r="M61" s="141"/>
    </row>
    <row r="62" spans="1:13" x14ac:dyDescent="0.3">
      <c r="A62" s="142"/>
      <c r="B62" s="139"/>
      <c r="C62" s="140" t="str">
        <f t="shared" si="0"/>
        <v/>
      </c>
      <c r="D62" s="143" t="str">
        <f>IFERROR(ent_jan[[#This Row],[preço unitário]]*ent_jan[[#This Row],[Qtd]],"")</f>
        <v/>
      </c>
      <c r="F62" s="139"/>
      <c r="G62" s="139"/>
      <c r="H62" s="140" t="str">
        <f>IFERROR(VLOOKUP(vendas_jan[[#This Row],[Produto]],produtos,5,0),"")</f>
        <v/>
      </c>
      <c r="I62" s="140" t="str">
        <f>IFERROR(vendas_jan[[#This Row],[preço unitário]]*vendas_jan[[#This Row],[Qtd]],"")</f>
        <v/>
      </c>
      <c r="K62" s="141"/>
      <c r="L62" s="141"/>
      <c r="M62" s="141"/>
    </row>
    <row r="63" spans="1:13" x14ac:dyDescent="0.3">
      <c r="A63" s="142"/>
      <c r="B63" s="139"/>
      <c r="C63" s="140" t="str">
        <f t="shared" si="0"/>
        <v/>
      </c>
      <c r="D63" s="143" t="str">
        <f>IFERROR(ent_jan[[#This Row],[preço unitário]]*ent_jan[[#This Row],[Qtd]],"")</f>
        <v/>
      </c>
      <c r="F63" s="139"/>
      <c r="G63" s="139"/>
      <c r="H63" s="140" t="str">
        <f>IFERROR(VLOOKUP(vendas_jan[[#This Row],[Produto]],produtos,5,0),"")</f>
        <v/>
      </c>
      <c r="I63" s="140" t="str">
        <f>IFERROR(vendas_jan[[#This Row],[preço unitário]]*vendas_jan[[#This Row],[Qtd]],"")</f>
        <v/>
      </c>
      <c r="K63" s="141"/>
      <c r="L63" s="141"/>
      <c r="M63" s="141"/>
    </row>
    <row r="64" spans="1:13" x14ac:dyDescent="0.3">
      <c r="A64" s="142"/>
      <c r="B64" s="139"/>
      <c r="C64" s="140" t="str">
        <f t="shared" si="0"/>
        <v/>
      </c>
      <c r="D64" s="143" t="str">
        <f>IFERROR(ent_jan[[#This Row],[preço unitário]]*ent_jan[[#This Row],[Qtd]],"")</f>
        <v/>
      </c>
      <c r="F64" s="139"/>
      <c r="G64" s="139"/>
      <c r="H64" s="140" t="str">
        <f>IFERROR(VLOOKUP(vendas_jan[[#This Row],[Produto]],produtos,5,0),"")</f>
        <v/>
      </c>
      <c r="I64" s="140" t="str">
        <f>IFERROR(vendas_jan[[#This Row],[preço unitário]]*vendas_jan[[#This Row],[Qtd]],"")</f>
        <v/>
      </c>
      <c r="K64" s="141"/>
      <c r="L64" s="141"/>
      <c r="M64" s="141"/>
    </row>
    <row r="65" spans="1:13" x14ac:dyDescent="0.3">
      <c r="A65" s="142"/>
      <c r="B65" s="139"/>
      <c r="C65" s="140" t="str">
        <f t="shared" si="0"/>
        <v/>
      </c>
      <c r="D65" s="143" t="str">
        <f>IFERROR(ent_jan[[#This Row],[preço unitário]]*ent_jan[[#This Row],[Qtd]],"")</f>
        <v/>
      </c>
      <c r="F65" s="139"/>
      <c r="G65" s="139"/>
      <c r="H65" s="140" t="str">
        <f>IFERROR(VLOOKUP(vendas_jan[[#This Row],[Produto]],produtos,5,0),"")</f>
        <v/>
      </c>
      <c r="I65" s="140" t="str">
        <f>IFERROR(vendas_jan[[#This Row],[preço unitário]]*vendas_jan[[#This Row],[Qtd]],"")</f>
        <v/>
      </c>
      <c r="K65" s="141"/>
      <c r="L65" s="141"/>
      <c r="M65" s="141"/>
    </row>
    <row r="66" spans="1:13" x14ac:dyDescent="0.3">
      <c r="A66" s="142"/>
      <c r="B66" s="139"/>
      <c r="C66" s="140" t="str">
        <f t="shared" si="0"/>
        <v/>
      </c>
      <c r="D66" s="143" t="str">
        <f>IFERROR(ent_jan[[#This Row],[preço unitário]]*ent_jan[[#This Row],[Qtd]],"")</f>
        <v/>
      </c>
      <c r="F66" s="139"/>
      <c r="G66" s="139"/>
      <c r="H66" s="140" t="str">
        <f>IFERROR(VLOOKUP(vendas_jan[[#This Row],[Produto]],produtos,5,0),"")</f>
        <v/>
      </c>
      <c r="I66" s="140" t="str">
        <f>IFERROR(vendas_jan[[#This Row],[preço unitário]]*vendas_jan[[#This Row],[Qtd]],"")</f>
        <v/>
      </c>
      <c r="K66" s="141"/>
      <c r="L66" s="141"/>
      <c r="M66" s="141"/>
    </row>
    <row r="67" spans="1:13" x14ac:dyDescent="0.3">
      <c r="A67" s="142"/>
      <c r="B67" s="139"/>
      <c r="C67" s="140" t="str">
        <f t="shared" si="0"/>
        <v/>
      </c>
      <c r="D67" s="143" t="str">
        <f>IFERROR(ent_jan[[#This Row],[preço unitário]]*ent_jan[[#This Row],[Qtd]],"")</f>
        <v/>
      </c>
      <c r="F67" s="139"/>
      <c r="G67" s="139"/>
      <c r="H67" s="140" t="str">
        <f>IFERROR(VLOOKUP(vendas_jan[[#This Row],[Produto]],produtos,5,0),"")</f>
        <v/>
      </c>
      <c r="I67" s="140" t="str">
        <f>IFERROR(vendas_jan[[#This Row],[preço unitário]]*vendas_jan[[#This Row],[Qtd]],"")</f>
        <v/>
      </c>
      <c r="K67" s="141"/>
      <c r="L67" s="141"/>
      <c r="M67" s="141"/>
    </row>
    <row r="68" spans="1:13" x14ac:dyDescent="0.3">
      <c r="A68" s="142"/>
      <c r="B68" s="139"/>
      <c r="C68" s="140" t="str">
        <f t="shared" si="0"/>
        <v/>
      </c>
      <c r="D68" s="143" t="str">
        <f>IFERROR(ent_jan[[#This Row],[preço unitário]]*ent_jan[[#This Row],[Qtd]],"")</f>
        <v/>
      </c>
      <c r="F68" s="139"/>
      <c r="G68" s="139"/>
      <c r="H68" s="140" t="str">
        <f>IFERROR(VLOOKUP(vendas_jan[[#This Row],[Produto]],produtos,5,0),"")</f>
        <v/>
      </c>
      <c r="I68" s="140" t="str">
        <f>IFERROR(vendas_jan[[#This Row],[preço unitário]]*vendas_jan[[#This Row],[Qtd]],"")</f>
        <v/>
      </c>
      <c r="K68" s="141"/>
      <c r="L68" s="141"/>
      <c r="M68" s="141"/>
    </row>
    <row r="69" spans="1:13" x14ac:dyDescent="0.3">
      <c r="A69" s="142"/>
      <c r="B69" s="139"/>
      <c r="C69" s="140" t="str">
        <f t="shared" si="0"/>
        <v/>
      </c>
      <c r="D69" s="143" t="str">
        <f>IFERROR(ent_jan[[#This Row],[preço unitário]]*ent_jan[[#This Row],[Qtd]],"")</f>
        <v/>
      </c>
      <c r="F69" s="139"/>
      <c r="G69" s="139"/>
      <c r="H69" s="140" t="str">
        <f>IFERROR(VLOOKUP(vendas_jan[[#This Row],[Produto]],produtos,5,0),"")</f>
        <v/>
      </c>
      <c r="I69" s="140" t="str">
        <f>IFERROR(vendas_jan[[#This Row],[preço unitário]]*vendas_jan[[#This Row],[Qtd]],"")</f>
        <v/>
      </c>
      <c r="K69" s="141"/>
      <c r="L69" s="141"/>
      <c r="M69" s="141"/>
    </row>
    <row r="70" spans="1:13" x14ac:dyDescent="0.3">
      <c r="A70" s="142"/>
      <c r="B70" s="139"/>
      <c r="C70" s="140" t="str">
        <f t="shared" si="0"/>
        <v/>
      </c>
      <c r="D70" s="143" t="str">
        <f>IFERROR(ent_jan[[#This Row],[preço unitário]]*ent_jan[[#This Row],[Qtd]],"")</f>
        <v/>
      </c>
      <c r="F70" s="139"/>
      <c r="G70" s="139"/>
      <c r="H70" s="140" t="str">
        <f>IFERROR(VLOOKUP(vendas_jan[[#This Row],[Produto]],produtos,5,0),"")</f>
        <v/>
      </c>
      <c r="I70" s="140" t="str">
        <f>IFERROR(vendas_jan[[#This Row],[preço unitário]]*vendas_jan[[#This Row],[Qtd]],"")</f>
        <v/>
      </c>
      <c r="K70" s="141"/>
      <c r="L70" s="141"/>
      <c r="M70" s="141"/>
    </row>
    <row r="71" spans="1:13" x14ac:dyDescent="0.3">
      <c r="A71" s="142"/>
      <c r="B71" s="139"/>
      <c r="C71" s="140" t="str">
        <f t="shared" si="0"/>
        <v/>
      </c>
      <c r="D71" s="143" t="str">
        <f>IFERROR(ent_jan[[#This Row],[preço unitário]]*ent_jan[[#This Row],[Qtd]],"")</f>
        <v/>
      </c>
      <c r="F71" s="139"/>
      <c r="G71" s="139"/>
      <c r="H71" s="140" t="str">
        <f>IFERROR(VLOOKUP(vendas_jan[[#This Row],[Produto]],produtos,5,0),"")</f>
        <v/>
      </c>
      <c r="I71" s="140" t="str">
        <f>IFERROR(vendas_jan[[#This Row],[preço unitário]]*vendas_jan[[#This Row],[Qtd]],"")</f>
        <v/>
      </c>
      <c r="K71" s="141"/>
      <c r="L71" s="141"/>
      <c r="M71" s="141"/>
    </row>
    <row r="72" spans="1:13" x14ac:dyDescent="0.3">
      <c r="A72" s="142"/>
      <c r="B72" s="139"/>
      <c r="C72" s="140" t="str">
        <f t="shared" si="0"/>
        <v/>
      </c>
      <c r="D72" s="143" t="str">
        <f>IFERROR(ent_jan[[#This Row],[preço unitário]]*ent_jan[[#This Row],[Qtd]],"")</f>
        <v/>
      </c>
      <c r="F72" s="139"/>
      <c r="G72" s="139"/>
      <c r="H72" s="140" t="str">
        <f>IFERROR(VLOOKUP(vendas_jan[[#This Row],[Produto]],produtos,5,0),"")</f>
        <v/>
      </c>
      <c r="I72" s="140" t="str">
        <f>IFERROR(vendas_jan[[#This Row],[preço unitário]]*vendas_jan[[#This Row],[Qtd]],"")</f>
        <v/>
      </c>
      <c r="K72" s="141"/>
      <c r="L72" s="141"/>
      <c r="M72" s="141"/>
    </row>
    <row r="73" spans="1:13" x14ac:dyDescent="0.3">
      <c r="A73" s="142"/>
      <c r="B73" s="139"/>
      <c r="C73" s="140" t="str">
        <f t="shared" si="0"/>
        <v/>
      </c>
      <c r="D73" s="143" t="str">
        <f>IFERROR(ent_jan[[#This Row],[preço unitário]]*ent_jan[[#This Row],[Qtd]],"")</f>
        <v/>
      </c>
      <c r="F73" s="139"/>
      <c r="G73" s="139"/>
      <c r="H73" s="140" t="str">
        <f>IFERROR(VLOOKUP(vendas_jan[[#This Row],[Produto]],produtos,5,0),"")</f>
        <v/>
      </c>
      <c r="I73" s="140" t="str">
        <f>IFERROR(vendas_jan[[#This Row],[preço unitário]]*vendas_jan[[#This Row],[Qtd]],"")</f>
        <v/>
      </c>
      <c r="K73" s="141"/>
      <c r="L73" s="141"/>
      <c r="M73" s="141"/>
    </row>
    <row r="74" spans="1:13" x14ac:dyDescent="0.3">
      <c r="A74" s="142"/>
      <c r="B74" s="139"/>
      <c r="C74" s="140" t="str">
        <f t="shared" ref="C74:C137" si="1">IFERROR(VLOOKUP(A74,produtos,5,0),"")</f>
        <v/>
      </c>
      <c r="D74" s="143" t="str">
        <f>IFERROR(ent_jan[[#This Row],[preço unitário]]*ent_jan[[#This Row],[Qtd]],"")</f>
        <v/>
      </c>
      <c r="F74" s="139"/>
      <c r="G74" s="139"/>
      <c r="H74" s="140" t="str">
        <f>IFERROR(VLOOKUP(vendas_jan[[#This Row],[Produto]],produtos,5,0),"")</f>
        <v/>
      </c>
      <c r="I74" s="140" t="str">
        <f>IFERROR(vendas_jan[[#This Row],[preço unitário]]*vendas_jan[[#This Row],[Qtd]],"")</f>
        <v/>
      </c>
      <c r="K74" s="141"/>
      <c r="L74" s="141"/>
      <c r="M74" s="141"/>
    </row>
    <row r="75" spans="1:13" x14ac:dyDescent="0.3">
      <c r="A75" s="142"/>
      <c r="B75" s="139"/>
      <c r="C75" s="140" t="str">
        <f t="shared" si="1"/>
        <v/>
      </c>
      <c r="D75" s="143" t="str">
        <f>IFERROR(ent_jan[[#This Row],[preço unitário]]*ent_jan[[#This Row],[Qtd]],"")</f>
        <v/>
      </c>
      <c r="F75" s="139"/>
      <c r="G75" s="139"/>
      <c r="H75" s="140" t="str">
        <f>IFERROR(VLOOKUP(vendas_jan[[#This Row],[Produto]],produtos,5,0),"")</f>
        <v/>
      </c>
      <c r="I75" s="140" t="str">
        <f>IFERROR(vendas_jan[[#This Row],[preço unitário]]*vendas_jan[[#This Row],[Qtd]],"")</f>
        <v/>
      </c>
      <c r="K75" s="141"/>
      <c r="L75" s="141"/>
      <c r="M75" s="141"/>
    </row>
    <row r="76" spans="1:13" x14ac:dyDescent="0.3">
      <c r="A76" s="142"/>
      <c r="B76" s="139"/>
      <c r="C76" s="140" t="str">
        <f t="shared" si="1"/>
        <v/>
      </c>
      <c r="D76" s="143" t="str">
        <f>IFERROR(ent_jan[[#This Row],[preço unitário]]*ent_jan[[#This Row],[Qtd]],"")</f>
        <v/>
      </c>
      <c r="F76" s="139"/>
      <c r="G76" s="139"/>
      <c r="H76" s="140" t="str">
        <f>IFERROR(VLOOKUP(vendas_jan[[#This Row],[Produto]],produtos,5,0),"")</f>
        <v/>
      </c>
      <c r="I76" s="140" t="str">
        <f>IFERROR(vendas_jan[[#This Row],[preço unitário]]*vendas_jan[[#This Row],[Qtd]],"")</f>
        <v/>
      </c>
      <c r="K76" s="141"/>
      <c r="L76" s="141"/>
      <c r="M76" s="141"/>
    </row>
    <row r="77" spans="1:13" x14ac:dyDescent="0.3">
      <c r="A77" s="142"/>
      <c r="B77" s="139"/>
      <c r="C77" s="140" t="str">
        <f t="shared" si="1"/>
        <v/>
      </c>
      <c r="D77" s="143" t="str">
        <f>IFERROR(ent_jan[[#This Row],[preço unitário]]*ent_jan[[#This Row],[Qtd]],"")</f>
        <v/>
      </c>
      <c r="F77" s="139"/>
      <c r="G77" s="139"/>
      <c r="H77" s="140" t="str">
        <f>IFERROR(VLOOKUP(vendas_jan[[#This Row],[Produto]],produtos,5,0),"")</f>
        <v/>
      </c>
      <c r="I77" s="140" t="str">
        <f>IFERROR(vendas_jan[[#This Row],[preço unitário]]*vendas_jan[[#This Row],[Qtd]],"")</f>
        <v/>
      </c>
      <c r="K77" s="141"/>
      <c r="L77" s="141"/>
      <c r="M77" s="141"/>
    </row>
    <row r="78" spans="1:13" x14ac:dyDescent="0.3">
      <c r="A78" s="142"/>
      <c r="B78" s="139"/>
      <c r="C78" s="140" t="str">
        <f t="shared" si="1"/>
        <v/>
      </c>
      <c r="D78" s="143" t="str">
        <f>IFERROR(ent_jan[[#This Row],[preço unitário]]*ent_jan[[#This Row],[Qtd]],"")</f>
        <v/>
      </c>
      <c r="F78" s="139"/>
      <c r="G78" s="139"/>
      <c r="H78" s="140" t="str">
        <f>IFERROR(VLOOKUP(vendas_jan[[#This Row],[Produto]],produtos,5,0),"")</f>
        <v/>
      </c>
      <c r="I78" s="140" t="str">
        <f>IFERROR(vendas_jan[[#This Row],[preço unitário]]*vendas_jan[[#This Row],[Qtd]],"")</f>
        <v/>
      </c>
      <c r="K78" s="141"/>
      <c r="L78" s="141"/>
      <c r="M78" s="141"/>
    </row>
    <row r="79" spans="1:13" x14ac:dyDescent="0.3">
      <c r="A79" s="142"/>
      <c r="B79" s="139"/>
      <c r="C79" s="140" t="str">
        <f t="shared" si="1"/>
        <v/>
      </c>
      <c r="D79" s="143" t="str">
        <f>IFERROR(ent_jan[[#This Row],[preço unitário]]*ent_jan[[#This Row],[Qtd]],"")</f>
        <v/>
      </c>
      <c r="F79" s="139"/>
      <c r="G79" s="139"/>
      <c r="H79" s="140" t="str">
        <f>IFERROR(VLOOKUP(vendas_jan[[#This Row],[Produto]],produtos,5,0),"")</f>
        <v/>
      </c>
      <c r="I79" s="140" t="str">
        <f>IFERROR(vendas_jan[[#This Row],[preço unitário]]*vendas_jan[[#This Row],[Qtd]],"")</f>
        <v/>
      </c>
      <c r="K79" s="141"/>
      <c r="L79" s="141"/>
      <c r="M79" s="141"/>
    </row>
    <row r="80" spans="1:13" x14ac:dyDescent="0.3">
      <c r="A80" s="142"/>
      <c r="B80" s="139"/>
      <c r="C80" s="140" t="str">
        <f t="shared" si="1"/>
        <v/>
      </c>
      <c r="D80" s="143" t="str">
        <f>IFERROR(ent_jan[[#This Row],[preço unitário]]*ent_jan[[#This Row],[Qtd]],"")</f>
        <v/>
      </c>
      <c r="F80" s="139"/>
      <c r="G80" s="139"/>
      <c r="H80" s="140" t="str">
        <f>IFERROR(VLOOKUP(vendas_jan[[#This Row],[Produto]],produtos,5,0),"")</f>
        <v/>
      </c>
      <c r="I80" s="140" t="str">
        <f>IFERROR(vendas_jan[[#This Row],[preço unitário]]*vendas_jan[[#This Row],[Qtd]],"")</f>
        <v/>
      </c>
      <c r="K80" s="141"/>
      <c r="L80" s="141"/>
      <c r="M80" s="141"/>
    </row>
    <row r="81" spans="1:13" x14ac:dyDescent="0.3">
      <c r="A81" s="142"/>
      <c r="B81" s="139"/>
      <c r="C81" s="140" t="str">
        <f t="shared" si="1"/>
        <v/>
      </c>
      <c r="D81" s="143" t="str">
        <f>IFERROR(ent_jan[[#This Row],[preço unitário]]*ent_jan[[#This Row],[Qtd]],"")</f>
        <v/>
      </c>
      <c r="F81" s="139"/>
      <c r="G81" s="139"/>
      <c r="H81" s="140" t="str">
        <f>IFERROR(VLOOKUP(vendas_jan[[#This Row],[Produto]],produtos,5,0),"")</f>
        <v/>
      </c>
      <c r="I81" s="140" t="str">
        <f>IFERROR(vendas_jan[[#This Row],[preço unitário]]*vendas_jan[[#This Row],[Qtd]],"")</f>
        <v/>
      </c>
      <c r="K81" s="141"/>
      <c r="L81" s="141"/>
      <c r="M81" s="141"/>
    </row>
    <row r="82" spans="1:13" x14ac:dyDescent="0.3">
      <c r="A82" s="142"/>
      <c r="B82" s="139"/>
      <c r="C82" s="140" t="str">
        <f t="shared" si="1"/>
        <v/>
      </c>
      <c r="D82" s="143" t="str">
        <f>IFERROR(ent_jan[[#This Row],[preço unitário]]*ent_jan[[#This Row],[Qtd]],"")</f>
        <v/>
      </c>
      <c r="F82" s="139"/>
      <c r="G82" s="139"/>
      <c r="H82" s="140" t="str">
        <f>IFERROR(VLOOKUP(vendas_jan[[#This Row],[Produto]],produtos,5,0),"")</f>
        <v/>
      </c>
      <c r="I82" s="140" t="str">
        <f>IFERROR(vendas_jan[[#This Row],[preço unitário]]*vendas_jan[[#This Row],[Qtd]],"")</f>
        <v/>
      </c>
      <c r="K82" s="141"/>
      <c r="L82" s="141"/>
      <c r="M82" s="141"/>
    </row>
    <row r="83" spans="1:13" x14ac:dyDescent="0.3">
      <c r="A83" s="142"/>
      <c r="B83" s="139"/>
      <c r="C83" s="140" t="str">
        <f t="shared" si="1"/>
        <v/>
      </c>
      <c r="D83" s="143" t="str">
        <f>IFERROR(ent_jan[[#This Row],[preço unitário]]*ent_jan[[#This Row],[Qtd]],"")</f>
        <v/>
      </c>
      <c r="F83" s="139"/>
      <c r="G83" s="139"/>
      <c r="H83" s="140" t="str">
        <f>IFERROR(VLOOKUP(vendas_jan[[#This Row],[Produto]],produtos,5,0),"")</f>
        <v/>
      </c>
      <c r="I83" s="140" t="str">
        <f>IFERROR(vendas_jan[[#This Row],[preço unitário]]*vendas_jan[[#This Row],[Qtd]],"")</f>
        <v/>
      </c>
      <c r="K83" s="141"/>
      <c r="L83" s="141"/>
      <c r="M83" s="141"/>
    </row>
    <row r="84" spans="1:13" x14ac:dyDescent="0.3">
      <c r="A84" s="142"/>
      <c r="B84" s="139"/>
      <c r="C84" s="140" t="str">
        <f t="shared" si="1"/>
        <v/>
      </c>
      <c r="D84" s="143" t="str">
        <f>IFERROR(ent_jan[[#This Row],[preço unitário]]*ent_jan[[#This Row],[Qtd]],"")</f>
        <v/>
      </c>
      <c r="F84" s="139"/>
      <c r="G84" s="139"/>
      <c r="H84" s="140" t="str">
        <f>IFERROR(VLOOKUP(vendas_jan[[#This Row],[Produto]],produtos,5,0),"")</f>
        <v/>
      </c>
      <c r="I84" s="140" t="str">
        <f>IFERROR(vendas_jan[[#This Row],[preço unitário]]*vendas_jan[[#This Row],[Qtd]],"")</f>
        <v/>
      </c>
      <c r="K84" s="141"/>
      <c r="L84" s="141"/>
      <c r="M84" s="141"/>
    </row>
    <row r="85" spans="1:13" x14ac:dyDescent="0.3">
      <c r="A85" s="142"/>
      <c r="B85" s="139"/>
      <c r="C85" s="140" t="str">
        <f t="shared" si="1"/>
        <v/>
      </c>
      <c r="D85" s="143" t="str">
        <f>IFERROR(ent_jan[[#This Row],[preço unitário]]*ent_jan[[#This Row],[Qtd]],"")</f>
        <v/>
      </c>
      <c r="F85" s="139"/>
      <c r="G85" s="139"/>
      <c r="H85" s="140" t="str">
        <f>IFERROR(VLOOKUP(vendas_jan[[#This Row],[Produto]],produtos,5,0),"")</f>
        <v/>
      </c>
      <c r="I85" s="140" t="str">
        <f>IFERROR(vendas_jan[[#This Row],[preço unitário]]*vendas_jan[[#This Row],[Qtd]],"")</f>
        <v/>
      </c>
      <c r="K85" s="141"/>
      <c r="L85" s="141"/>
      <c r="M85" s="141"/>
    </row>
    <row r="86" spans="1:13" x14ac:dyDescent="0.3">
      <c r="A86" s="142"/>
      <c r="B86" s="139"/>
      <c r="C86" s="140" t="str">
        <f t="shared" si="1"/>
        <v/>
      </c>
      <c r="D86" s="143" t="str">
        <f>IFERROR(ent_jan[[#This Row],[preço unitário]]*ent_jan[[#This Row],[Qtd]],"")</f>
        <v/>
      </c>
      <c r="F86" s="139"/>
      <c r="G86" s="139"/>
      <c r="H86" s="140" t="str">
        <f>IFERROR(VLOOKUP(vendas_jan[[#This Row],[Produto]],produtos,5,0),"")</f>
        <v/>
      </c>
      <c r="I86" s="140" t="str">
        <f>IFERROR(vendas_jan[[#This Row],[preço unitário]]*vendas_jan[[#This Row],[Qtd]],"")</f>
        <v/>
      </c>
      <c r="K86" s="141"/>
      <c r="L86" s="141"/>
      <c r="M86" s="141"/>
    </row>
    <row r="87" spans="1:13" x14ac:dyDescent="0.3">
      <c r="A87" s="142"/>
      <c r="B87" s="139"/>
      <c r="C87" s="140" t="str">
        <f t="shared" si="1"/>
        <v/>
      </c>
      <c r="D87" s="143" t="str">
        <f>IFERROR(ent_jan[[#This Row],[preço unitário]]*ent_jan[[#This Row],[Qtd]],"")</f>
        <v/>
      </c>
      <c r="F87" s="139"/>
      <c r="G87" s="139"/>
      <c r="H87" s="140" t="str">
        <f>IFERROR(VLOOKUP(vendas_jan[[#This Row],[Produto]],produtos,5,0),"")</f>
        <v/>
      </c>
      <c r="I87" s="140" t="str">
        <f>IFERROR(vendas_jan[[#This Row],[preço unitário]]*vendas_jan[[#This Row],[Qtd]],"")</f>
        <v/>
      </c>
      <c r="K87" s="141"/>
      <c r="L87" s="141"/>
      <c r="M87" s="141"/>
    </row>
    <row r="88" spans="1:13" x14ac:dyDescent="0.3">
      <c r="A88" s="142"/>
      <c r="B88" s="139"/>
      <c r="C88" s="140" t="str">
        <f t="shared" si="1"/>
        <v/>
      </c>
      <c r="D88" s="143" t="str">
        <f>IFERROR(ent_jan[[#This Row],[preço unitário]]*ent_jan[[#This Row],[Qtd]],"")</f>
        <v/>
      </c>
      <c r="F88" s="139"/>
      <c r="G88" s="139"/>
      <c r="H88" s="140" t="str">
        <f>IFERROR(VLOOKUP(vendas_jan[[#This Row],[Produto]],produtos,5,0),"")</f>
        <v/>
      </c>
      <c r="I88" s="140" t="str">
        <f>IFERROR(vendas_jan[[#This Row],[preço unitário]]*vendas_jan[[#This Row],[Qtd]],"")</f>
        <v/>
      </c>
      <c r="K88" s="141"/>
      <c r="L88" s="141"/>
      <c r="M88" s="141"/>
    </row>
    <row r="89" spans="1:13" x14ac:dyDescent="0.3">
      <c r="A89" s="142"/>
      <c r="B89" s="139"/>
      <c r="C89" s="140" t="str">
        <f t="shared" si="1"/>
        <v/>
      </c>
      <c r="D89" s="143" t="str">
        <f>IFERROR(ent_jan[[#This Row],[preço unitário]]*ent_jan[[#This Row],[Qtd]],"")</f>
        <v/>
      </c>
      <c r="F89" s="139"/>
      <c r="G89" s="139"/>
      <c r="H89" s="140" t="str">
        <f>IFERROR(VLOOKUP(vendas_jan[[#This Row],[Produto]],produtos,5,0),"")</f>
        <v/>
      </c>
      <c r="I89" s="140" t="str">
        <f>IFERROR(vendas_jan[[#This Row],[preço unitário]]*vendas_jan[[#This Row],[Qtd]],"")</f>
        <v/>
      </c>
      <c r="K89" s="141"/>
      <c r="L89" s="141"/>
      <c r="M89" s="141"/>
    </row>
    <row r="90" spans="1:13" x14ac:dyDescent="0.3">
      <c r="A90" s="142"/>
      <c r="B90" s="139"/>
      <c r="C90" s="140" t="str">
        <f t="shared" si="1"/>
        <v/>
      </c>
      <c r="D90" s="143" t="str">
        <f>IFERROR(ent_jan[[#This Row],[preço unitário]]*ent_jan[[#This Row],[Qtd]],"")</f>
        <v/>
      </c>
      <c r="F90" s="139"/>
      <c r="G90" s="139"/>
      <c r="H90" s="140" t="str">
        <f>IFERROR(VLOOKUP(vendas_jan[[#This Row],[Produto]],produtos,5,0),"")</f>
        <v/>
      </c>
      <c r="I90" s="140" t="str">
        <f>IFERROR(vendas_jan[[#This Row],[preço unitário]]*vendas_jan[[#This Row],[Qtd]],"")</f>
        <v/>
      </c>
      <c r="K90" s="141"/>
      <c r="L90" s="141"/>
      <c r="M90" s="141"/>
    </row>
    <row r="91" spans="1:13" x14ac:dyDescent="0.3">
      <c r="A91" s="142"/>
      <c r="B91" s="139"/>
      <c r="C91" s="140" t="str">
        <f t="shared" si="1"/>
        <v/>
      </c>
      <c r="D91" s="143" t="str">
        <f>IFERROR(ent_jan[[#This Row],[preço unitário]]*ent_jan[[#This Row],[Qtd]],"")</f>
        <v/>
      </c>
      <c r="F91" s="139"/>
      <c r="G91" s="139"/>
      <c r="H91" s="140" t="str">
        <f>IFERROR(VLOOKUP(vendas_jan[[#This Row],[Produto]],produtos,5,0),"")</f>
        <v/>
      </c>
      <c r="I91" s="140" t="str">
        <f>IFERROR(vendas_jan[[#This Row],[preço unitário]]*vendas_jan[[#This Row],[Qtd]],"")</f>
        <v/>
      </c>
      <c r="K91" s="141"/>
      <c r="L91" s="141"/>
      <c r="M91" s="141"/>
    </row>
    <row r="92" spans="1:13" x14ac:dyDescent="0.3">
      <c r="A92" s="142"/>
      <c r="B92" s="139"/>
      <c r="C92" s="140" t="str">
        <f t="shared" si="1"/>
        <v/>
      </c>
      <c r="D92" s="143" t="str">
        <f>IFERROR(ent_jan[[#This Row],[preço unitário]]*ent_jan[[#This Row],[Qtd]],"")</f>
        <v/>
      </c>
      <c r="F92" s="139"/>
      <c r="G92" s="139"/>
      <c r="H92" s="140" t="str">
        <f>IFERROR(VLOOKUP(vendas_jan[[#This Row],[Produto]],produtos,5,0),"")</f>
        <v/>
      </c>
      <c r="I92" s="140" t="str">
        <f>IFERROR(vendas_jan[[#This Row],[preço unitário]]*vendas_jan[[#This Row],[Qtd]],"")</f>
        <v/>
      </c>
      <c r="K92" s="141"/>
      <c r="L92" s="141"/>
      <c r="M92" s="141"/>
    </row>
    <row r="93" spans="1:13" x14ac:dyDescent="0.3">
      <c r="A93" s="142"/>
      <c r="B93" s="139"/>
      <c r="C93" s="140" t="str">
        <f t="shared" si="1"/>
        <v/>
      </c>
      <c r="D93" s="143" t="str">
        <f>IFERROR(ent_jan[[#This Row],[preço unitário]]*ent_jan[[#This Row],[Qtd]],"")</f>
        <v/>
      </c>
      <c r="F93" s="139"/>
      <c r="G93" s="139"/>
      <c r="H93" s="140" t="str">
        <f>IFERROR(VLOOKUP(vendas_jan[[#This Row],[Produto]],produtos,5,0),"")</f>
        <v/>
      </c>
      <c r="I93" s="140" t="str">
        <f>IFERROR(vendas_jan[[#This Row],[preço unitário]]*vendas_jan[[#This Row],[Qtd]],"")</f>
        <v/>
      </c>
      <c r="K93" s="141"/>
      <c r="L93" s="141"/>
      <c r="M93" s="141"/>
    </row>
    <row r="94" spans="1:13" x14ac:dyDescent="0.3">
      <c r="A94" s="142"/>
      <c r="B94" s="139"/>
      <c r="C94" s="140" t="str">
        <f t="shared" si="1"/>
        <v/>
      </c>
      <c r="D94" s="143" t="str">
        <f>IFERROR(ent_jan[[#This Row],[preço unitário]]*ent_jan[[#This Row],[Qtd]],"")</f>
        <v/>
      </c>
      <c r="F94" s="139"/>
      <c r="G94" s="139"/>
      <c r="H94" s="140" t="str">
        <f>IFERROR(VLOOKUP(vendas_jan[[#This Row],[Produto]],produtos,5,0),"")</f>
        <v/>
      </c>
      <c r="I94" s="140" t="str">
        <f>IFERROR(vendas_jan[[#This Row],[preço unitário]]*vendas_jan[[#This Row],[Qtd]],"")</f>
        <v/>
      </c>
      <c r="K94" s="141"/>
      <c r="L94" s="141"/>
      <c r="M94" s="141"/>
    </row>
    <row r="95" spans="1:13" x14ac:dyDescent="0.3">
      <c r="A95" s="142"/>
      <c r="B95" s="139"/>
      <c r="C95" s="140" t="str">
        <f t="shared" si="1"/>
        <v/>
      </c>
      <c r="D95" s="143" t="str">
        <f>IFERROR(ent_jan[[#This Row],[preço unitário]]*ent_jan[[#This Row],[Qtd]],"")</f>
        <v/>
      </c>
      <c r="F95" s="139"/>
      <c r="G95" s="139"/>
      <c r="H95" s="140" t="str">
        <f>IFERROR(VLOOKUP(vendas_jan[[#This Row],[Produto]],produtos,5,0),"")</f>
        <v/>
      </c>
      <c r="I95" s="140" t="str">
        <f>IFERROR(vendas_jan[[#This Row],[preço unitário]]*vendas_jan[[#This Row],[Qtd]],"")</f>
        <v/>
      </c>
      <c r="K95" s="141"/>
      <c r="L95" s="141"/>
      <c r="M95" s="141"/>
    </row>
    <row r="96" spans="1:13" x14ac:dyDescent="0.3">
      <c r="A96" s="142"/>
      <c r="B96" s="139"/>
      <c r="C96" s="140" t="str">
        <f t="shared" si="1"/>
        <v/>
      </c>
      <c r="D96" s="143" t="str">
        <f>IFERROR(ent_jan[[#This Row],[preço unitário]]*ent_jan[[#This Row],[Qtd]],"")</f>
        <v/>
      </c>
      <c r="F96" s="139"/>
      <c r="G96" s="139"/>
      <c r="H96" s="140" t="str">
        <f>IFERROR(VLOOKUP(vendas_jan[[#This Row],[Produto]],produtos,5,0),"")</f>
        <v/>
      </c>
      <c r="I96" s="140" t="str">
        <f>IFERROR(vendas_jan[[#This Row],[preço unitário]]*vendas_jan[[#This Row],[Qtd]],"")</f>
        <v/>
      </c>
      <c r="K96" s="141"/>
      <c r="L96" s="141"/>
      <c r="M96" s="141"/>
    </row>
    <row r="97" spans="1:13" x14ac:dyDescent="0.3">
      <c r="A97" s="142"/>
      <c r="B97" s="139"/>
      <c r="C97" s="140" t="str">
        <f t="shared" si="1"/>
        <v/>
      </c>
      <c r="D97" s="143" t="str">
        <f>IFERROR(ent_jan[[#This Row],[preço unitário]]*ent_jan[[#This Row],[Qtd]],"")</f>
        <v/>
      </c>
      <c r="F97" s="139"/>
      <c r="G97" s="139"/>
      <c r="H97" s="140" t="str">
        <f>IFERROR(VLOOKUP(vendas_jan[[#This Row],[Produto]],produtos,5,0),"")</f>
        <v/>
      </c>
      <c r="I97" s="140" t="str">
        <f>IFERROR(vendas_jan[[#This Row],[preço unitário]]*vendas_jan[[#This Row],[Qtd]],"")</f>
        <v/>
      </c>
      <c r="K97" s="141"/>
      <c r="L97" s="141"/>
      <c r="M97" s="141"/>
    </row>
    <row r="98" spans="1:13" x14ac:dyDescent="0.3">
      <c r="A98" s="142"/>
      <c r="B98" s="139"/>
      <c r="C98" s="140" t="str">
        <f t="shared" si="1"/>
        <v/>
      </c>
      <c r="D98" s="143" t="str">
        <f>IFERROR(ent_jan[[#This Row],[preço unitário]]*ent_jan[[#This Row],[Qtd]],"")</f>
        <v/>
      </c>
      <c r="F98" s="139"/>
      <c r="G98" s="139"/>
      <c r="H98" s="140" t="str">
        <f>IFERROR(VLOOKUP(vendas_jan[[#This Row],[Produto]],produtos,5,0),"")</f>
        <v/>
      </c>
      <c r="I98" s="140" t="str">
        <f>IFERROR(vendas_jan[[#This Row],[preço unitário]]*vendas_jan[[#This Row],[Qtd]],"")</f>
        <v/>
      </c>
      <c r="K98" s="141"/>
      <c r="L98" s="141"/>
      <c r="M98" s="141"/>
    </row>
    <row r="99" spans="1:13" x14ac:dyDescent="0.3">
      <c r="A99" s="142"/>
      <c r="B99" s="139"/>
      <c r="C99" s="140" t="str">
        <f t="shared" si="1"/>
        <v/>
      </c>
      <c r="D99" s="143" t="str">
        <f>IFERROR(ent_jan[[#This Row],[preço unitário]]*ent_jan[[#This Row],[Qtd]],"")</f>
        <v/>
      </c>
      <c r="F99" s="139"/>
      <c r="G99" s="139"/>
      <c r="H99" s="140" t="str">
        <f>IFERROR(VLOOKUP(vendas_jan[[#This Row],[Produto]],produtos,5,0),"")</f>
        <v/>
      </c>
      <c r="I99" s="140" t="str">
        <f>IFERROR(vendas_jan[[#This Row],[preço unitário]]*vendas_jan[[#This Row],[Qtd]],"")</f>
        <v/>
      </c>
      <c r="K99" s="141"/>
      <c r="L99" s="141"/>
      <c r="M99" s="141"/>
    </row>
    <row r="100" spans="1:13" x14ac:dyDescent="0.3">
      <c r="A100" s="142"/>
      <c r="B100" s="139"/>
      <c r="C100" s="140" t="str">
        <f t="shared" si="1"/>
        <v/>
      </c>
      <c r="D100" s="143" t="str">
        <f>IFERROR(ent_jan[[#This Row],[preço unitário]]*ent_jan[[#This Row],[Qtd]],"")</f>
        <v/>
      </c>
      <c r="F100" s="139"/>
      <c r="G100" s="139"/>
      <c r="H100" s="140" t="str">
        <f>IFERROR(VLOOKUP(vendas_jan[[#This Row],[Produto]],produtos,5,0),"")</f>
        <v/>
      </c>
      <c r="I100" s="140" t="str">
        <f>IFERROR(vendas_jan[[#This Row],[preço unitário]]*vendas_jan[[#This Row],[Qtd]],"")</f>
        <v/>
      </c>
      <c r="K100" s="141"/>
      <c r="L100" s="141"/>
      <c r="M100" s="141"/>
    </row>
    <row r="101" spans="1:13" x14ac:dyDescent="0.3">
      <c r="A101" s="142"/>
      <c r="B101" s="139"/>
      <c r="C101" s="140" t="str">
        <f t="shared" si="1"/>
        <v/>
      </c>
      <c r="D101" s="143" t="str">
        <f>IFERROR(ent_jan[[#This Row],[preço unitário]]*ent_jan[[#This Row],[Qtd]],"")</f>
        <v/>
      </c>
      <c r="F101" s="139"/>
      <c r="G101" s="139"/>
      <c r="H101" s="140" t="str">
        <f>IFERROR(VLOOKUP(vendas_jan[[#This Row],[Produto]],produtos,5,0),"")</f>
        <v/>
      </c>
      <c r="I101" s="140" t="str">
        <f>IFERROR(vendas_jan[[#This Row],[preço unitário]]*vendas_jan[[#This Row],[Qtd]],"")</f>
        <v/>
      </c>
      <c r="K101" s="141"/>
      <c r="L101" s="141"/>
      <c r="M101" s="141"/>
    </row>
    <row r="102" spans="1:13" x14ac:dyDescent="0.3">
      <c r="A102" s="142"/>
      <c r="B102" s="139"/>
      <c r="C102" s="140" t="str">
        <f t="shared" si="1"/>
        <v/>
      </c>
      <c r="D102" s="143" t="str">
        <f>IFERROR(ent_jan[[#This Row],[preço unitário]]*ent_jan[[#This Row],[Qtd]],"")</f>
        <v/>
      </c>
      <c r="F102" s="139"/>
      <c r="G102" s="139"/>
      <c r="H102" s="140" t="str">
        <f>IFERROR(VLOOKUP(vendas_jan[[#This Row],[Produto]],produtos,5,0),"")</f>
        <v/>
      </c>
      <c r="I102" s="140" t="str">
        <f>IFERROR(vendas_jan[[#This Row],[preço unitário]]*vendas_jan[[#This Row],[Qtd]],"")</f>
        <v/>
      </c>
      <c r="K102" s="141"/>
      <c r="L102" s="141"/>
      <c r="M102" s="141"/>
    </row>
    <row r="103" spans="1:13" x14ac:dyDescent="0.3">
      <c r="A103" s="142"/>
      <c r="B103" s="139"/>
      <c r="C103" s="140" t="str">
        <f t="shared" si="1"/>
        <v/>
      </c>
      <c r="D103" s="143" t="str">
        <f>IFERROR(ent_jan[[#This Row],[preço unitário]]*ent_jan[[#This Row],[Qtd]],"")</f>
        <v/>
      </c>
      <c r="F103" s="139"/>
      <c r="G103" s="139"/>
      <c r="H103" s="140" t="str">
        <f>IFERROR(VLOOKUP(vendas_jan[[#This Row],[Produto]],produtos,5,0),"")</f>
        <v/>
      </c>
      <c r="I103" s="140" t="str">
        <f>IFERROR(vendas_jan[[#This Row],[preço unitário]]*vendas_jan[[#This Row],[Qtd]],"")</f>
        <v/>
      </c>
      <c r="K103" s="141"/>
      <c r="L103" s="141"/>
      <c r="M103" s="141"/>
    </row>
    <row r="104" spans="1:13" x14ac:dyDescent="0.3">
      <c r="A104" s="142"/>
      <c r="B104" s="139"/>
      <c r="C104" s="140" t="str">
        <f t="shared" si="1"/>
        <v/>
      </c>
      <c r="D104" s="143" t="str">
        <f>IFERROR(ent_jan[[#This Row],[preço unitário]]*ent_jan[[#This Row],[Qtd]],"")</f>
        <v/>
      </c>
      <c r="F104" s="139"/>
      <c r="G104" s="139"/>
      <c r="H104" s="140" t="str">
        <f>IFERROR(VLOOKUP(vendas_jan[[#This Row],[Produto]],produtos,5,0),"")</f>
        <v/>
      </c>
      <c r="I104" s="140" t="str">
        <f>IFERROR(vendas_jan[[#This Row],[preço unitário]]*vendas_jan[[#This Row],[Qtd]],"")</f>
        <v/>
      </c>
      <c r="K104" s="141"/>
      <c r="L104" s="141"/>
      <c r="M104" s="141"/>
    </row>
    <row r="105" spans="1:13" x14ac:dyDescent="0.3">
      <c r="A105" s="142"/>
      <c r="B105" s="139"/>
      <c r="C105" s="140" t="str">
        <f t="shared" si="1"/>
        <v/>
      </c>
      <c r="D105" s="143" t="str">
        <f>IFERROR(ent_jan[[#This Row],[preço unitário]]*ent_jan[[#This Row],[Qtd]],"")</f>
        <v/>
      </c>
      <c r="F105" s="139"/>
      <c r="G105" s="139"/>
      <c r="H105" s="140" t="str">
        <f>IFERROR(VLOOKUP(vendas_jan[[#This Row],[Produto]],produtos,5,0),"")</f>
        <v/>
      </c>
      <c r="I105" s="140" t="str">
        <f>IFERROR(vendas_jan[[#This Row],[preço unitário]]*vendas_jan[[#This Row],[Qtd]],"")</f>
        <v/>
      </c>
      <c r="K105" s="141"/>
      <c r="L105" s="141"/>
      <c r="M105" s="141"/>
    </row>
    <row r="106" spans="1:13" x14ac:dyDescent="0.3">
      <c r="A106" s="142"/>
      <c r="B106" s="139"/>
      <c r="C106" s="140" t="str">
        <f t="shared" si="1"/>
        <v/>
      </c>
      <c r="D106" s="143" t="str">
        <f>IFERROR(ent_jan[[#This Row],[preço unitário]]*ent_jan[[#This Row],[Qtd]],"")</f>
        <v/>
      </c>
      <c r="F106" s="139"/>
      <c r="G106" s="139"/>
      <c r="H106" s="140" t="str">
        <f>IFERROR(VLOOKUP(vendas_jan[[#This Row],[Produto]],produtos,5,0),"")</f>
        <v/>
      </c>
      <c r="I106" s="140" t="str">
        <f>IFERROR(vendas_jan[[#This Row],[preço unitário]]*vendas_jan[[#This Row],[Qtd]],"")</f>
        <v/>
      </c>
      <c r="K106" s="141"/>
      <c r="L106" s="141"/>
      <c r="M106" s="141"/>
    </row>
    <row r="107" spans="1:13" x14ac:dyDescent="0.3">
      <c r="A107" s="142"/>
      <c r="B107" s="139"/>
      <c r="C107" s="140" t="str">
        <f t="shared" si="1"/>
        <v/>
      </c>
      <c r="D107" s="143" t="str">
        <f>IFERROR(ent_jan[[#This Row],[preço unitário]]*ent_jan[[#This Row],[Qtd]],"")</f>
        <v/>
      </c>
      <c r="F107" s="139"/>
      <c r="G107" s="139"/>
      <c r="H107" s="140" t="str">
        <f>IFERROR(VLOOKUP(vendas_jan[[#This Row],[Produto]],produtos,5,0),"")</f>
        <v/>
      </c>
      <c r="I107" s="140" t="str">
        <f>IFERROR(vendas_jan[[#This Row],[preço unitário]]*vendas_jan[[#This Row],[Qtd]],"")</f>
        <v/>
      </c>
      <c r="K107" s="141"/>
      <c r="L107" s="141"/>
      <c r="M107" s="141"/>
    </row>
    <row r="108" spans="1:13" x14ac:dyDescent="0.3">
      <c r="A108" s="142"/>
      <c r="B108" s="139"/>
      <c r="C108" s="140" t="str">
        <f t="shared" si="1"/>
        <v/>
      </c>
      <c r="D108" s="143" t="str">
        <f>IFERROR(ent_jan[[#This Row],[preço unitário]]*ent_jan[[#This Row],[Qtd]],"")</f>
        <v/>
      </c>
      <c r="F108" s="139"/>
      <c r="G108" s="139"/>
      <c r="H108" s="140" t="str">
        <f>IFERROR(VLOOKUP(vendas_jan[[#This Row],[Produto]],produtos,5,0),"")</f>
        <v/>
      </c>
      <c r="I108" s="140" t="str">
        <f>IFERROR(vendas_jan[[#This Row],[preço unitário]]*vendas_jan[[#This Row],[Qtd]],"")</f>
        <v/>
      </c>
      <c r="K108" s="141"/>
      <c r="L108" s="141"/>
      <c r="M108" s="141"/>
    </row>
    <row r="109" spans="1:13" x14ac:dyDescent="0.3">
      <c r="A109" s="142"/>
      <c r="B109" s="139"/>
      <c r="C109" s="140" t="str">
        <f t="shared" si="1"/>
        <v/>
      </c>
      <c r="D109" s="143" t="str">
        <f>IFERROR(ent_jan[[#This Row],[preço unitário]]*ent_jan[[#This Row],[Qtd]],"")</f>
        <v/>
      </c>
      <c r="F109" s="139"/>
      <c r="G109" s="139"/>
      <c r="H109" s="140" t="str">
        <f>IFERROR(VLOOKUP(vendas_jan[[#This Row],[Produto]],produtos,5,0),"")</f>
        <v/>
      </c>
      <c r="I109" s="140" t="str">
        <f>IFERROR(vendas_jan[[#This Row],[preço unitário]]*vendas_jan[[#This Row],[Qtd]],"")</f>
        <v/>
      </c>
      <c r="K109" s="141"/>
      <c r="L109" s="141"/>
      <c r="M109" s="141"/>
    </row>
    <row r="110" spans="1:13" x14ac:dyDescent="0.3">
      <c r="A110" s="142"/>
      <c r="B110" s="139"/>
      <c r="C110" s="140" t="str">
        <f t="shared" si="1"/>
        <v/>
      </c>
      <c r="D110" s="143" t="str">
        <f>IFERROR(ent_jan[[#This Row],[preço unitário]]*ent_jan[[#This Row],[Qtd]],"")</f>
        <v/>
      </c>
      <c r="F110" s="139"/>
      <c r="G110" s="139"/>
      <c r="H110" s="140" t="str">
        <f>IFERROR(VLOOKUP(vendas_jan[[#This Row],[Produto]],produtos,5,0),"")</f>
        <v/>
      </c>
      <c r="I110" s="140" t="str">
        <f>IFERROR(vendas_jan[[#This Row],[preço unitário]]*vendas_jan[[#This Row],[Qtd]],"")</f>
        <v/>
      </c>
      <c r="K110" s="141"/>
      <c r="L110" s="141"/>
      <c r="M110" s="141"/>
    </row>
    <row r="111" spans="1:13" x14ac:dyDescent="0.3">
      <c r="A111" s="142"/>
      <c r="B111" s="139"/>
      <c r="C111" s="140" t="str">
        <f t="shared" si="1"/>
        <v/>
      </c>
      <c r="D111" s="143" t="str">
        <f>IFERROR(ent_jan[[#This Row],[preço unitário]]*ent_jan[[#This Row],[Qtd]],"")</f>
        <v/>
      </c>
      <c r="F111" s="139"/>
      <c r="G111" s="139"/>
      <c r="H111" s="140" t="str">
        <f>IFERROR(VLOOKUP(vendas_jan[[#This Row],[Produto]],produtos,5,0),"")</f>
        <v/>
      </c>
      <c r="I111" s="140" t="str">
        <f>IFERROR(vendas_jan[[#This Row],[preço unitário]]*vendas_jan[[#This Row],[Qtd]],"")</f>
        <v/>
      </c>
      <c r="K111" s="141"/>
      <c r="L111" s="141"/>
      <c r="M111" s="141"/>
    </row>
    <row r="112" spans="1:13" x14ac:dyDescent="0.3">
      <c r="A112" s="142"/>
      <c r="B112" s="139"/>
      <c r="C112" s="140" t="str">
        <f t="shared" si="1"/>
        <v/>
      </c>
      <c r="D112" s="143" t="str">
        <f>IFERROR(ent_jan[[#This Row],[preço unitário]]*ent_jan[[#This Row],[Qtd]],"")</f>
        <v/>
      </c>
      <c r="F112" s="139"/>
      <c r="G112" s="139"/>
      <c r="H112" s="140" t="str">
        <f>IFERROR(VLOOKUP(vendas_jan[[#This Row],[Produto]],produtos,5,0),"")</f>
        <v/>
      </c>
      <c r="I112" s="140" t="str">
        <f>IFERROR(vendas_jan[[#This Row],[preço unitário]]*vendas_jan[[#This Row],[Qtd]],"")</f>
        <v/>
      </c>
      <c r="K112" s="141"/>
      <c r="L112" s="141"/>
      <c r="M112" s="141"/>
    </row>
    <row r="113" spans="1:13" x14ac:dyDescent="0.3">
      <c r="A113" s="142"/>
      <c r="B113" s="139"/>
      <c r="C113" s="140" t="str">
        <f t="shared" si="1"/>
        <v/>
      </c>
      <c r="D113" s="143" t="str">
        <f>IFERROR(ent_jan[[#This Row],[preço unitário]]*ent_jan[[#This Row],[Qtd]],"")</f>
        <v/>
      </c>
      <c r="F113" s="139"/>
      <c r="G113" s="139"/>
      <c r="H113" s="140" t="str">
        <f>IFERROR(VLOOKUP(vendas_jan[[#This Row],[Produto]],produtos,5,0),"")</f>
        <v/>
      </c>
      <c r="I113" s="140" t="str">
        <f>IFERROR(vendas_jan[[#This Row],[preço unitário]]*vendas_jan[[#This Row],[Qtd]],"")</f>
        <v/>
      </c>
      <c r="K113" s="141"/>
      <c r="L113" s="141"/>
      <c r="M113" s="141"/>
    </row>
    <row r="114" spans="1:13" x14ac:dyDescent="0.3">
      <c r="A114" s="142"/>
      <c r="B114" s="139"/>
      <c r="C114" s="140" t="str">
        <f t="shared" si="1"/>
        <v/>
      </c>
      <c r="D114" s="143" t="str">
        <f>IFERROR(ent_jan[[#This Row],[preço unitário]]*ent_jan[[#This Row],[Qtd]],"")</f>
        <v/>
      </c>
      <c r="F114" s="139"/>
      <c r="G114" s="139"/>
      <c r="H114" s="140" t="str">
        <f>IFERROR(VLOOKUP(vendas_jan[[#This Row],[Produto]],produtos,5,0),"")</f>
        <v/>
      </c>
      <c r="I114" s="140" t="str">
        <f>IFERROR(vendas_jan[[#This Row],[preço unitário]]*vendas_jan[[#This Row],[Qtd]],"")</f>
        <v/>
      </c>
      <c r="K114" s="141"/>
      <c r="L114" s="141"/>
      <c r="M114" s="141"/>
    </row>
    <row r="115" spans="1:13" x14ac:dyDescent="0.3">
      <c r="A115" s="142"/>
      <c r="B115" s="139"/>
      <c r="C115" s="140" t="str">
        <f t="shared" si="1"/>
        <v/>
      </c>
      <c r="D115" s="143" t="str">
        <f>IFERROR(ent_jan[[#This Row],[preço unitário]]*ent_jan[[#This Row],[Qtd]],"")</f>
        <v/>
      </c>
      <c r="F115" s="139"/>
      <c r="G115" s="139"/>
      <c r="H115" s="140" t="str">
        <f>IFERROR(VLOOKUP(vendas_jan[[#This Row],[Produto]],produtos,5,0),"")</f>
        <v/>
      </c>
      <c r="I115" s="140" t="str">
        <f>IFERROR(vendas_jan[[#This Row],[preço unitário]]*vendas_jan[[#This Row],[Qtd]],"")</f>
        <v/>
      </c>
      <c r="K115" s="141"/>
      <c r="L115" s="141"/>
      <c r="M115" s="141"/>
    </row>
    <row r="116" spans="1:13" x14ac:dyDescent="0.3">
      <c r="A116" s="142"/>
      <c r="B116" s="139"/>
      <c r="C116" s="140" t="str">
        <f t="shared" si="1"/>
        <v/>
      </c>
      <c r="D116" s="143" t="str">
        <f>IFERROR(ent_jan[[#This Row],[preço unitário]]*ent_jan[[#This Row],[Qtd]],"")</f>
        <v/>
      </c>
      <c r="F116" s="139"/>
      <c r="G116" s="139"/>
      <c r="H116" s="140" t="str">
        <f>IFERROR(VLOOKUP(vendas_jan[[#This Row],[Produto]],produtos,5,0),"")</f>
        <v/>
      </c>
      <c r="I116" s="140" t="str">
        <f>IFERROR(vendas_jan[[#This Row],[preço unitário]]*vendas_jan[[#This Row],[Qtd]],"")</f>
        <v/>
      </c>
      <c r="K116" s="141"/>
      <c r="L116" s="141"/>
      <c r="M116" s="141"/>
    </row>
    <row r="117" spans="1:13" x14ac:dyDescent="0.3">
      <c r="A117" s="142"/>
      <c r="B117" s="139"/>
      <c r="C117" s="140" t="str">
        <f t="shared" si="1"/>
        <v/>
      </c>
      <c r="D117" s="143" t="str">
        <f>IFERROR(ent_jan[[#This Row],[preço unitário]]*ent_jan[[#This Row],[Qtd]],"")</f>
        <v/>
      </c>
      <c r="F117" s="139"/>
      <c r="G117" s="139"/>
      <c r="H117" s="140" t="str">
        <f>IFERROR(VLOOKUP(vendas_jan[[#This Row],[Produto]],produtos,5,0),"")</f>
        <v/>
      </c>
      <c r="I117" s="140" t="str">
        <f>IFERROR(vendas_jan[[#This Row],[preço unitário]]*vendas_jan[[#This Row],[Qtd]],"")</f>
        <v/>
      </c>
      <c r="K117" s="141"/>
      <c r="L117" s="141"/>
      <c r="M117" s="141"/>
    </row>
    <row r="118" spans="1:13" x14ac:dyDescent="0.3">
      <c r="A118" s="142"/>
      <c r="B118" s="139"/>
      <c r="C118" s="140" t="str">
        <f t="shared" si="1"/>
        <v/>
      </c>
      <c r="D118" s="143" t="str">
        <f>IFERROR(ent_jan[[#This Row],[preço unitário]]*ent_jan[[#This Row],[Qtd]],"")</f>
        <v/>
      </c>
      <c r="F118" s="139"/>
      <c r="G118" s="139"/>
      <c r="H118" s="140" t="str">
        <f>IFERROR(VLOOKUP(vendas_jan[[#This Row],[Produto]],produtos,5,0),"")</f>
        <v/>
      </c>
      <c r="I118" s="140" t="str">
        <f>IFERROR(vendas_jan[[#This Row],[preço unitário]]*vendas_jan[[#This Row],[Qtd]],"")</f>
        <v/>
      </c>
      <c r="K118" s="141"/>
      <c r="L118" s="141"/>
      <c r="M118" s="141"/>
    </row>
    <row r="119" spans="1:13" x14ac:dyDescent="0.3">
      <c r="A119" s="142"/>
      <c r="B119" s="139"/>
      <c r="C119" s="140" t="str">
        <f t="shared" si="1"/>
        <v/>
      </c>
      <c r="D119" s="143" t="str">
        <f>IFERROR(ent_jan[[#This Row],[preço unitário]]*ent_jan[[#This Row],[Qtd]],"")</f>
        <v/>
      </c>
      <c r="F119" s="139"/>
      <c r="G119" s="139"/>
      <c r="H119" s="140" t="str">
        <f>IFERROR(VLOOKUP(vendas_jan[[#This Row],[Produto]],produtos,5,0),"")</f>
        <v/>
      </c>
      <c r="I119" s="140" t="str">
        <f>IFERROR(vendas_jan[[#This Row],[preço unitário]]*vendas_jan[[#This Row],[Qtd]],"")</f>
        <v/>
      </c>
      <c r="K119" s="141"/>
      <c r="L119" s="141"/>
      <c r="M119" s="141"/>
    </row>
    <row r="120" spans="1:13" x14ac:dyDescent="0.3">
      <c r="A120" s="142"/>
      <c r="B120" s="139"/>
      <c r="C120" s="140" t="str">
        <f t="shared" si="1"/>
        <v/>
      </c>
      <c r="D120" s="143" t="str">
        <f>IFERROR(ent_jan[[#This Row],[preço unitário]]*ent_jan[[#This Row],[Qtd]],"")</f>
        <v/>
      </c>
      <c r="F120" s="139"/>
      <c r="G120" s="139"/>
      <c r="H120" s="140" t="str">
        <f>IFERROR(VLOOKUP(vendas_jan[[#This Row],[Produto]],produtos,5,0),"")</f>
        <v/>
      </c>
      <c r="I120" s="140" t="str">
        <f>IFERROR(vendas_jan[[#This Row],[preço unitário]]*vendas_jan[[#This Row],[Qtd]],"")</f>
        <v/>
      </c>
      <c r="K120" s="141"/>
      <c r="L120" s="141"/>
      <c r="M120" s="141"/>
    </row>
    <row r="121" spans="1:13" x14ac:dyDescent="0.3">
      <c r="A121" s="142"/>
      <c r="B121" s="139"/>
      <c r="C121" s="140" t="str">
        <f t="shared" si="1"/>
        <v/>
      </c>
      <c r="D121" s="143" t="str">
        <f>IFERROR(ent_jan[[#This Row],[preço unitário]]*ent_jan[[#This Row],[Qtd]],"")</f>
        <v/>
      </c>
      <c r="F121" s="139"/>
      <c r="G121" s="139"/>
      <c r="H121" s="140" t="str">
        <f>IFERROR(VLOOKUP(vendas_jan[[#This Row],[Produto]],produtos,5,0),"")</f>
        <v/>
      </c>
      <c r="I121" s="140" t="str">
        <f>IFERROR(vendas_jan[[#This Row],[preço unitário]]*vendas_jan[[#This Row],[Qtd]],"")</f>
        <v/>
      </c>
      <c r="K121" s="141"/>
      <c r="L121" s="141"/>
      <c r="M121" s="141"/>
    </row>
    <row r="122" spans="1:13" x14ac:dyDescent="0.3">
      <c r="A122" s="142"/>
      <c r="B122" s="139"/>
      <c r="C122" s="140" t="str">
        <f t="shared" si="1"/>
        <v/>
      </c>
      <c r="D122" s="143" t="str">
        <f>IFERROR(ent_jan[[#This Row],[preço unitário]]*ent_jan[[#This Row],[Qtd]],"")</f>
        <v/>
      </c>
      <c r="F122" s="139"/>
      <c r="G122" s="139"/>
      <c r="H122" s="140" t="str">
        <f>IFERROR(VLOOKUP(vendas_jan[[#This Row],[Produto]],produtos,5,0),"")</f>
        <v/>
      </c>
      <c r="I122" s="140" t="str">
        <f>IFERROR(vendas_jan[[#This Row],[preço unitário]]*vendas_jan[[#This Row],[Qtd]],"")</f>
        <v/>
      </c>
      <c r="K122" s="141"/>
      <c r="L122" s="141"/>
      <c r="M122" s="141"/>
    </row>
    <row r="123" spans="1:13" x14ac:dyDescent="0.3">
      <c r="A123" s="142"/>
      <c r="B123" s="139"/>
      <c r="C123" s="140" t="str">
        <f t="shared" si="1"/>
        <v/>
      </c>
      <c r="D123" s="143" t="str">
        <f>IFERROR(ent_jan[[#This Row],[preço unitário]]*ent_jan[[#This Row],[Qtd]],"")</f>
        <v/>
      </c>
      <c r="F123" s="139"/>
      <c r="G123" s="139"/>
      <c r="H123" s="140" t="str">
        <f>IFERROR(VLOOKUP(vendas_jan[[#This Row],[Produto]],produtos,5,0),"")</f>
        <v/>
      </c>
      <c r="I123" s="140" t="str">
        <f>IFERROR(vendas_jan[[#This Row],[preço unitário]]*vendas_jan[[#This Row],[Qtd]],"")</f>
        <v/>
      </c>
      <c r="K123" s="141"/>
      <c r="L123" s="141"/>
      <c r="M123" s="141"/>
    </row>
    <row r="124" spans="1:13" x14ac:dyDescent="0.3">
      <c r="A124" s="142"/>
      <c r="B124" s="139"/>
      <c r="C124" s="140" t="str">
        <f t="shared" si="1"/>
        <v/>
      </c>
      <c r="D124" s="143" t="str">
        <f>IFERROR(ent_jan[[#This Row],[preço unitário]]*ent_jan[[#This Row],[Qtd]],"")</f>
        <v/>
      </c>
      <c r="F124" s="139"/>
      <c r="G124" s="139"/>
      <c r="H124" s="140" t="str">
        <f>IFERROR(VLOOKUP(vendas_jan[[#This Row],[Produto]],produtos,5,0),"")</f>
        <v/>
      </c>
      <c r="I124" s="140" t="str">
        <f>IFERROR(vendas_jan[[#This Row],[preço unitário]]*vendas_jan[[#This Row],[Qtd]],"")</f>
        <v/>
      </c>
      <c r="K124" s="141"/>
      <c r="L124" s="141"/>
      <c r="M124" s="141"/>
    </row>
    <row r="125" spans="1:13" x14ac:dyDescent="0.3">
      <c r="A125" s="142"/>
      <c r="B125" s="139"/>
      <c r="C125" s="140" t="str">
        <f t="shared" si="1"/>
        <v/>
      </c>
      <c r="D125" s="143" t="str">
        <f>IFERROR(ent_jan[[#This Row],[preço unitário]]*ent_jan[[#This Row],[Qtd]],"")</f>
        <v/>
      </c>
      <c r="F125" s="139"/>
      <c r="G125" s="139"/>
      <c r="H125" s="140" t="str">
        <f>IFERROR(VLOOKUP(vendas_jan[[#This Row],[Produto]],produtos,5,0),"")</f>
        <v/>
      </c>
      <c r="I125" s="140" t="str">
        <f>IFERROR(vendas_jan[[#This Row],[preço unitário]]*vendas_jan[[#This Row],[Qtd]],"")</f>
        <v/>
      </c>
      <c r="K125" s="141"/>
      <c r="L125" s="141"/>
      <c r="M125" s="141"/>
    </row>
    <row r="126" spans="1:13" x14ac:dyDescent="0.3">
      <c r="A126" s="142"/>
      <c r="B126" s="139"/>
      <c r="C126" s="140" t="str">
        <f t="shared" si="1"/>
        <v/>
      </c>
      <c r="D126" s="143" t="str">
        <f>IFERROR(ent_jan[[#This Row],[preço unitário]]*ent_jan[[#This Row],[Qtd]],"")</f>
        <v/>
      </c>
      <c r="F126" s="139"/>
      <c r="G126" s="139"/>
      <c r="H126" s="140" t="str">
        <f>IFERROR(VLOOKUP(vendas_jan[[#This Row],[Produto]],produtos,5,0),"")</f>
        <v/>
      </c>
      <c r="I126" s="140" t="str">
        <f>IFERROR(vendas_jan[[#This Row],[preço unitário]]*vendas_jan[[#This Row],[Qtd]],"")</f>
        <v/>
      </c>
      <c r="K126" s="141"/>
      <c r="L126" s="141"/>
      <c r="M126" s="141"/>
    </row>
    <row r="127" spans="1:13" x14ac:dyDescent="0.3">
      <c r="A127" s="142"/>
      <c r="B127" s="139"/>
      <c r="C127" s="140" t="str">
        <f t="shared" si="1"/>
        <v/>
      </c>
      <c r="D127" s="143" t="str">
        <f>IFERROR(ent_jan[[#This Row],[preço unitário]]*ent_jan[[#This Row],[Qtd]],"")</f>
        <v/>
      </c>
      <c r="F127" s="139"/>
      <c r="G127" s="139"/>
      <c r="H127" s="140" t="str">
        <f>IFERROR(VLOOKUP(vendas_jan[[#This Row],[Produto]],produtos,5,0),"")</f>
        <v/>
      </c>
      <c r="I127" s="140" t="str">
        <f>IFERROR(vendas_jan[[#This Row],[preço unitário]]*vendas_jan[[#This Row],[Qtd]],"")</f>
        <v/>
      </c>
      <c r="K127" s="141"/>
      <c r="L127" s="141"/>
      <c r="M127" s="141"/>
    </row>
    <row r="128" spans="1:13" x14ac:dyDescent="0.3">
      <c r="A128" s="142"/>
      <c r="B128" s="139"/>
      <c r="C128" s="140" t="str">
        <f t="shared" si="1"/>
        <v/>
      </c>
      <c r="D128" s="143" t="str">
        <f>IFERROR(ent_jan[[#This Row],[preço unitário]]*ent_jan[[#This Row],[Qtd]],"")</f>
        <v/>
      </c>
      <c r="F128" s="139"/>
      <c r="G128" s="139"/>
      <c r="H128" s="140" t="str">
        <f>IFERROR(VLOOKUP(vendas_jan[[#This Row],[Produto]],produtos,5,0),"")</f>
        <v/>
      </c>
      <c r="I128" s="140" t="str">
        <f>IFERROR(vendas_jan[[#This Row],[preço unitário]]*vendas_jan[[#This Row],[Qtd]],"")</f>
        <v/>
      </c>
      <c r="K128" s="141"/>
      <c r="L128" s="141"/>
      <c r="M128" s="141"/>
    </row>
    <row r="129" spans="1:13" x14ac:dyDescent="0.3">
      <c r="A129" s="142"/>
      <c r="B129" s="139"/>
      <c r="C129" s="140" t="str">
        <f t="shared" si="1"/>
        <v/>
      </c>
      <c r="D129" s="143" t="str">
        <f>IFERROR(ent_jan[[#This Row],[preço unitário]]*ent_jan[[#This Row],[Qtd]],"")</f>
        <v/>
      </c>
      <c r="F129" s="139"/>
      <c r="G129" s="139"/>
      <c r="H129" s="140" t="str">
        <f>IFERROR(VLOOKUP(vendas_jan[[#This Row],[Produto]],produtos,5,0),"")</f>
        <v/>
      </c>
      <c r="I129" s="140" t="str">
        <f>IFERROR(vendas_jan[[#This Row],[preço unitário]]*vendas_jan[[#This Row],[Qtd]],"")</f>
        <v/>
      </c>
      <c r="K129" s="141"/>
      <c r="L129" s="141"/>
      <c r="M129" s="141"/>
    </row>
    <row r="130" spans="1:13" x14ac:dyDescent="0.3">
      <c r="A130" s="142"/>
      <c r="B130" s="139"/>
      <c r="C130" s="140" t="str">
        <f t="shared" si="1"/>
        <v/>
      </c>
      <c r="D130" s="143" t="str">
        <f>IFERROR(ent_jan[[#This Row],[preço unitário]]*ent_jan[[#This Row],[Qtd]],"")</f>
        <v/>
      </c>
      <c r="F130" s="139"/>
      <c r="G130" s="139"/>
      <c r="H130" s="140" t="str">
        <f>IFERROR(VLOOKUP(vendas_jan[[#This Row],[Produto]],produtos,5,0),"")</f>
        <v/>
      </c>
      <c r="I130" s="140" t="str">
        <f>IFERROR(vendas_jan[[#This Row],[preço unitário]]*vendas_jan[[#This Row],[Qtd]],"")</f>
        <v/>
      </c>
      <c r="K130" s="141"/>
      <c r="L130" s="141"/>
      <c r="M130" s="141"/>
    </row>
    <row r="131" spans="1:13" x14ac:dyDescent="0.3">
      <c r="A131" s="142"/>
      <c r="B131" s="139"/>
      <c r="C131" s="140" t="str">
        <f t="shared" si="1"/>
        <v/>
      </c>
      <c r="D131" s="143" t="str">
        <f>IFERROR(ent_jan[[#This Row],[preço unitário]]*ent_jan[[#This Row],[Qtd]],"")</f>
        <v/>
      </c>
      <c r="F131" s="139"/>
      <c r="G131" s="139"/>
      <c r="H131" s="140" t="str">
        <f>IFERROR(VLOOKUP(vendas_jan[[#This Row],[Produto]],produtos,5,0),"")</f>
        <v/>
      </c>
      <c r="I131" s="140" t="str">
        <f>IFERROR(vendas_jan[[#This Row],[preço unitário]]*vendas_jan[[#This Row],[Qtd]],"")</f>
        <v/>
      </c>
      <c r="K131" s="141"/>
      <c r="L131" s="141"/>
      <c r="M131" s="141"/>
    </row>
    <row r="132" spans="1:13" x14ac:dyDescent="0.3">
      <c r="A132" s="142"/>
      <c r="B132" s="139"/>
      <c r="C132" s="140" t="str">
        <f t="shared" si="1"/>
        <v/>
      </c>
      <c r="D132" s="143" t="str">
        <f>IFERROR(ent_jan[[#This Row],[preço unitário]]*ent_jan[[#This Row],[Qtd]],"")</f>
        <v/>
      </c>
      <c r="F132" s="139"/>
      <c r="G132" s="139"/>
      <c r="H132" s="140" t="str">
        <f>IFERROR(VLOOKUP(vendas_jan[[#This Row],[Produto]],produtos,5,0),"")</f>
        <v/>
      </c>
      <c r="I132" s="140" t="str">
        <f>IFERROR(vendas_jan[[#This Row],[preço unitário]]*vendas_jan[[#This Row],[Qtd]],"")</f>
        <v/>
      </c>
      <c r="K132" s="141"/>
      <c r="L132" s="141"/>
      <c r="M132" s="141"/>
    </row>
    <row r="133" spans="1:13" x14ac:dyDescent="0.3">
      <c r="A133" s="142"/>
      <c r="B133" s="139"/>
      <c r="C133" s="140" t="str">
        <f t="shared" si="1"/>
        <v/>
      </c>
      <c r="D133" s="143" t="str">
        <f>IFERROR(ent_jan[[#This Row],[preço unitário]]*ent_jan[[#This Row],[Qtd]],"")</f>
        <v/>
      </c>
      <c r="F133" s="139"/>
      <c r="G133" s="139"/>
      <c r="H133" s="140" t="str">
        <f>IFERROR(VLOOKUP(vendas_jan[[#This Row],[Produto]],produtos,5,0),"")</f>
        <v/>
      </c>
      <c r="I133" s="140" t="str">
        <f>IFERROR(vendas_jan[[#This Row],[preço unitário]]*vendas_jan[[#This Row],[Qtd]],"")</f>
        <v/>
      </c>
      <c r="K133" s="141"/>
      <c r="L133" s="141"/>
      <c r="M133" s="141"/>
    </row>
    <row r="134" spans="1:13" x14ac:dyDescent="0.3">
      <c r="A134" s="142"/>
      <c r="B134" s="139"/>
      <c r="C134" s="140" t="str">
        <f t="shared" si="1"/>
        <v/>
      </c>
      <c r="D134" s="143" t="str">
        <f>IFERROR(ent_jan[[#This Row],[preço unitário]]*ent_jan[[#This Row],[Qtd]],"")</f>
        <v/>
      </c>
      <c r="F134" s="139"/>
      <c r="G134" s="139"/>
      <c r="H134" s="140" t="str">
        <f>IFERROR(VLOOKUP(vendas_jan[[#This Row],[Produto]],produtos,5,0),"")</f>
        <v/>
      </c>
      <c r="I134" s="140" t="str">
        <f>IFERROR(vendas_jan[[#This Row],[preço unitário]]*vendas_jan[[#This Row],[Qtd]],"")</f>
        <v/>
      </c>
      <c r="K134" s="141"/>
      <c r="L134" s="141"/>
      <c r="M134" s="141"/>
    </row>
    <row r="135" spans="1:13" x14ac:dyDescent="0.3">
      <c r="A135" s="142"/>
      <c r="B135" s="139"/>
      <c r="C135" s="140" t="str">
        <f t="shared" si="1"/>
        <v/>
      </c>
      <c r="D135" s="143" t="str">
        <f>IFERROR(ent_jan[[#This Row],[preço unitário]]*ent_jan[[#This Row],[Qtd]],"")</f>
        <v/>
      </c>
      <c r="F135" s="139"/>
      <c r="G135" s="139"/>
      <c r="H135" s="140" t="str">
        <f>IFERROR(VLOOKUP(vendas_jan[[#This Row],[Produto]],produtos,5,0),"")</f>
        <v/>
      </c>
      <c r="I135" s="140" t="str">
        <f>IFERROR(vendas_jan[[#This Row],[preço unitário]]*vendas_jan[[#This Row],[Qtd]],"")</f>
        <v/>
      </c>
      <c r="K135" s="141"/>
      <c r="L135" s="141"/>
      <c r="M135" s="141"/>
    </row>
    <row r="136" spans="1:13" x14ac:dyDescent="0.3">
      <c r="A136" s="142"/>
      <c r="B136" s="139"/>
      <c r="C136" s="140" t="str">
        <f t="shared" si="1"/>
        <v/>
      </c>
      <c r="D136" s="143" t="str">
        <f>IFERROR(ent_jan[[#This Row],[preço unitário]]*ent_jan[[#This Row],[Qtd]],"")</f>
        <v/>
      </c>
      <c r="F136" s="139"/>
      <c r="G136" s="139"/>
      <c r="H136" s="140" t="str">
        <f>IFERROR(VLOOKUP(vendas_jan[[#This Row],[Produto]],produtos,5,0),"")</f>
        <v/>
      </c>
      <c r="I136" s="140" t="str">
        <f>IFERROR(vendas_jan[[#This Row],[preço unitário]]*vendas_jan[[#This Row],[Qtd]],"")</f>
        <v/>
      </c>
      <c r="K136" s="141"/>
      <c r="L136" s="141"/>
      <c r="M136" s="141"/>
    </row>
    <row r="137" spans="1:13" x14ac:dyDescent="0.3">
      <c r="A137" s="142"/>
      <c r="B137" s="139"/>
      <c r="C137" s="140" t="str">
        <f t="shared" si="1"/>
        <v/>
      </c>
      <c r="D137" s="143" t="str">
        <f>IFERROR(ent_jan[[#This Row],[preço unitário]]*ent_jan[[#This Row],[Qtd]],"")</f>
        <v/>
      </c>
      <c r="F137" s="139"/>
      <c r="G137" s="139"/>
      <c r="H137" s="140" t="str">
        <f>IFERROR(VLOOKUP(vendas_jan[[#This Row],[Produto]],produtos,5,0),"")</f>
        <v/>
      </c>
      <c r="I137" s="140" t="str">
        <f>IFERROR(vendas_jan[[#This Row],[preço unitário]]*vendas_jan[[#This Row],[Qtd]],"")</f>
        <v/>
      </c>
      <c r="K137" s="141"/>
      <c r="L137" s="141"/>
      <c r="M137" s="141"/>
    </row>
    <row r="138" spans="1:13" x14ac:dyDescent="0.3">
      <c r="A138" s="142"/>
      <c r="B138" s="139"/>
      <c r="C138" s="140" t="str">
        <f t="shared" ref="C138:C201" si="2">IFERROR(VLOOKUP(A138,produtos,5,0),"")</f>
        <v/>
      </c>
      <c r="D138" s="143" t="str">
        <f>IFERROR(ent_jan[[#This Row],[preço unitário]]*ent_jan[[#This Row],[Qtd]],"")</f>
        <v/>
      </c>
      <c r="F138" s="139"/>
      <c r="G138" s="139"/>
      <c r="H138" s="140" t="str">
        <f>IFERROR(VLOOKUP(vendas_jan[[#This Row],[Produto]],produtos,5,0),"")</f>
        <v/>
      </c>
      <c r="I138" s="140" t="str">
        <f>IFERROR(vendas_jan[[#This Row],[preço unitário]]*vendas_jan[[#This Row],[Qtd]],"")</f>
        <v/>
      </c>
      <c r="K138" s="141"/>
      <c r="L138" s="141"/>
      <c r="M138" s="141"/>
    </row>
    <row r="139" spans="1:13" x14ac:dyDescent="0.3">
      <c r="A139" s="142"/>
      <c r="B139" s="139"/>
      <c r="C139" s="140" t="str">
        <f t="shared" si="2"/>
        <v/>
      </c>
      <c r="D139" s="143" t="str">
        <f>IFERROR(ent_jan[[#This Row],[preço unitário]]*ent_jan[[#This Row],[Qtd]],"")</f>
        <v/>
      </c>
      <c r="F139" s="139"/>
      <c r="G139" s="139"/>
      <c r="H139" s="140" t="str">
        <f>IFERROR(VLOOKUP(vendas_jan[[#This Row],[Produto]],produtos,5,0),"")</f>
        <v/>
      </c>
      <c r="I139" s="140" t="str">
        <f>IFERROR(vendas_jan[[#This Row],[preço unitário]]*vendas_jan[[#This Row],[Qtd]],"")</f>
        <v/>
      </c>
      <c r="K139" s="141"/>
      <c r="L139" s="141"/>
      <c r="M139" s="141"/>
    </row>
    <row r="140" spans="1:13" x14ac:dyDescent="0.3">
      <c r="A140" s="142"/>
      <c r="B140" s="139"/>
      <c r="C140" s="140" t="str">
        <f t="shared" si="2"/>
        <v/>
      </c>
      <c r="D140" s="143" t="str">
        <f>IFERROR(ent_jan[[#This Row],[preço unitário]]*ent_jan[[#This Row],[Qtd]],"")</f>
        <v/>
      </c>
      <c r="F140" s="139"/>
      <c r="G140" s="139"/>
      <c r="H140" s="140" t="str">
        <f>IFERROR(VLOOKUP(vendas_jan[[#This Row],[Produto]],produtos,5,0),"")</f>
        <v/>
      </c>
      <c r="I140" s="140" t="str">
        <f>IFERROR(vendas_jan[[#This Row],[preço unitário]]*vendas_jan[[#This Row],[Qtd]],"")</f>
        <v/>
      </c>
      <c r="K140" s="141"/>
      <c r="L140" s="141"/>
      <c r="M140" s="141"/>
    </row>
    <row r="141" spans="1:13" x14ac:dyDescent="0.3">
      <c r="A141" s="142"/>
      <c r="B141" s="139"/>
      <c r="C141" s="140" t="str">
        <f t="shared" si="2"/>
        <v/>
      </c>
      <c r="D141" s="143" t="str">
        <f>IFERROR(ent_jan[[#This Row],[preço unitário]]*ent_jan[[#This Row],[Qtd]],"")</f>
        <v/>
      </c>
      <c r="F141" s="139"/>
      <c r="G141" s="139"/>
      <c r="H141" s="140" t="str">
        <f>IFERROR(VLOOKUP(vendas_jan[[#This Row],[Produto]],produtos,5,0),"")</f>
        <v/>
      </c>
      <c r="I141" s="140" t="str">
        <f>IFERROR(vendas_jan[[#This Row],[preço unitário]]*vendas_jan[[#This Row],[Qtd]],"")</f>
        <v/>
      </c>
      <c r="K141" s="141"/>
      <c r="L141" s="141"/>
      <c r="M141" s="141"/>
    </row>
    <row r="142" spans="1:13" x14ac:dyDescent="0.3">
      <c r="A142" s="142"/>
      <c r="B142" s="139"/>
      <c r="C142" s="140" t="str">
        <f t="shared" si="2"/>
        <v/>
      </c>
      <c r="D142" s="143" t="str">
        <f>IFERROR(ent_jan[[#This Row],[preço unitário]]*ent_jan[[#This Row],[Qtd]],"")</f>
        <v/>
      </c>
      <c r="F142" s="139"/>
      <c r="G142" s="139"/>
      <c r="H142" s="140" t="str">
        <f>IFERROR(VLOOKUP(vendas_jan[[#This Row],[Produto]],produtos,5,0),"")</f>
        <v/>
      </c>
      <c r="I142" s="140" t="str">
        <f>IFERROR(vendas_jan[[#This Row],[preço unitário]]*vendas_jan[[#This Row],[Qtd]],"")</f>
        <v/>
      </c>
      <c r="K142" s="141"/>
      <c r="L142" s="141"/>
      <c r="M142" s="141"/>
    </row>
    <row r="143" spans="1:13" x14ac:dyDescent="0.3">
      <c r="A143" s="142"/>
      <c r="B143" s="139"/>
      <c r="C143" s="140" t="str">
        <f t="shared" si="2"/>
        <v/>
      </c>
      <c r="D143" s="143" t="str">
        <f>IFERROR(ent_jan[[#This Row],[preço unitário]]*ent_jan[[#This Row],[Qtd]],"")</f>
        <v/>
      </c>
      <c r="F143" s="139"/>
      <c r="G143" s="139"/>
      <c r="H143" s="140" t="str">
        <f>IFERROR(VLOOKUP(vendas_jan[[#This Row],[Produto]],produtos,5,0),"")</f>
        <v/>
      </c>
      <c r="I143" s="140" t="str">
        <f>IFERROR(vendas_jan[[#This Row],[preço unitário]]*vendas_jan[[#This Row],[Qtd]],"")</f>
        <v/>
      </c>
      <c r="K143" s="141"/>
      <c r="L143" s="141"/>
      <c r="M143" s="141"/>
    </row>
    <row r="144" spans="1:13" x14ac:dyDescent="0.3">
      <c r="A144" s="142"/>
      <c r="B144" s="139"/>
      <c r="C144" s="140" t="str">
        <f t="shared" si="2"/>
        <v/>
      </c>
      <c r="D144" s="143" t="str">
        <f>IFERROR(ent_jan[[#This Row],[preço unitário]]*ent_jan[[#This Row],[Qtd]],"")</f>
        <v/>
      </c>
      <c r="F144" s="139"/>
      <c r="G144" s="139"/>
      <c r="H144" s="140" t="str">
        <f>IFERROR(VLOOKUP(vendas_jan[[#This Row],[Produto]],produtos,5,0),"")</f>
        <v/>
      </c>
      <c r="I144" s="140" t="str">
        <f>IFERROR(vendas_jan[[#This Row],[preço unitário]]*vendas_jan[[#This Row],[Qtd]],"")</f>
        <v/>
      </c>
      <c r="K144" s="141"/>
      <c r="L144" s="141"/>
      <c r="M144" s="141"/>
    </row>
    <row r="145" spans="1:13" x14ac:dyDescent="0.3">
      <c r="A145" s="142"/>
      <c r="B145" s="139"/>
      <c r="C145" s="140" t="str">
        <f t="shared" si="2"/>
        <v/>
      </c>
      <c r="D145" s="143" t="str">
        <f>IFERROR(ent_jan[[#This Row],[preço unitário]]*ent_jan[[#This Row],[Qtd]],"")</f>
        <v/>
      </c>
      <c r="F145" s="139"/>
      <c r="G145" s="139"/>
      <c r="H145" s="140" t="str">
        <f>IFERROR(VLOOKUP(vendas_jan[[#This Row],[Produto]],produtos,5,0),"")</f>
        <v/>
      </c>
      <c r="I145" s="140" t="str">
        <f>IFERROR(vendas_jan[[#This Row],[preço unitário]]*vendas_jan[[#This Row],[Qtd]],"")</f>
        <v/>
      </c>
      <c r="K145" s="141"/>
      <c r="L145" s="141"/>
      <c r="M145" s="141"/>
    </row>
    <row r="146" spans="1:13" x14ac:dyDescent="0.3">
      <c r="A146" s="142"/>
      <c r="B146" s="139"/>
      <c r="C146" s="140" t="str">
        <f t="shared" si="2"/>
        <v/>
      </c>
      <c r="D146" s="143" t="str">
        <f>IFERROR(ent_jan[[#This Row],[preço unitário]]*ent_jan[[#This Row],[Qtd]],"")</f>
        <v/>
      </c>
      <c r="F146" s="139"/>
      <c r="G146" s="139"/>
      <c r="H146" s="140" t="str">
        <f>IFERROR(VLOOKUP(vendas_jan[[#This Row],[Produto]],produtos,5,0),"")</f>
        <v/>
      </c>
      <c r="I146" s="140" t="str">
        <f>IFERROR(vendas_jan[[#This Row],[preço unitário]]*vendas_jan[[#This Row],[Qtd]],"")</f>
        <v/>
      </c>
      <c r="K146" s="141"/>
      <c r="L146" s="141"/>
      <c r="M146" s="141"/>
    </row>
    <row r="147" spans="1:13" x14ac:dyDescent="0.3">
      <c r="A147" s="142"/>
      <c r="B147" s="139"/>
      <c r="C147" s="140" t="str">
        <f t="shared" si="2"/>
        <v/>
      </c>
      <c r="D147" s="143" t="str">
        <f>IFERROR(ent_jan[[#This Row],[preço unitário]]*ent_jan[[#This Row],[Qtd]],"")</f>
        <v/>
      </c>
      <c r="F147" s="139"/>
      <c r="G147" s="139"/>
      <c r="H147" s="140" t="str">
        <f>IFERROR(VLOOKUP(vendas_jan[[#This Row],[Produto]],produtos,5,0),"")</f>
        <v/>
      </c>
      <c r="I147" s="140" t="str">
        <f>IFERROR(vendas_jan[[#This Row],[preço unitário]]*vendas_jan[[#This Row],[Qtd]],"")</f>
        <v/>
      </c>
      <c r="K147" s="141"/>
      <c r="L147" s="141"/>
      <c r="M147" s="141"/>
    </row>
    <row r="148" spans="1:13" x14ac:dyDescent="0.3">
      <c r="A148" s="142"/>
      <c r="B148" s="139"/>
      <c r="C148" s="140" t="str">
        <f t="shared" si="2"/>
        <v/>
      </c>
      <c r="D148" s="143" t="str">
        <f>IFERROR(ent_jan[[#This Row],[preço unitário]]*ent_jan[[#This Row],[Qtd]],"")</f>
        <v/>
      </c>
      <c r="F148" s="139"/>
      <c r="G148" s="139"/>
      <c r="H148" s="140" t="str">
        <f>IFERROR(VLOOKUP(vendas_jan[[#This Row],[Produto]],produtos,5,0),"")</f>
        <v/>
      </c>
      <c r="I148" s="140" t="str">
        <f>IFERROR(vendas_jan[[#This Row],[preço unitário]]*vendas_jan[[#This Row],[Qtd]],"")</f>
        <v/>
      </c>
      <c r="K148" s="141"/>
      <c r="L148" s="141"/>
      <c r="M148" s="141"/>
    </row>
    <row r="149" spans="1:13" x14ac:dyDescent="0.3">
      <c r="A149" s="142"/>
      <c r="B149" s="139"/>
      <c r="C149" s="140" t="str">
        <f t="shared" si="2"/>
        <v/>
      </c>
      <c r="D149" s="143" t="str">
        <f>IFERROR(ent_jan[[#This Row],[preço unitário]]*ent_jan[[#This Row],[Qtd]],"")</f>
        <v/>
      </c>
      <c r="F149" s="139"/>
      <c r="G149" s="139"/>
      <c r="H149" s="140" t="str">
        <f>IFERROR(VLOOKUP(vendas_jan[[#This Row],[Produto]],produtos,5,0),"")</f>
        <v/>
      </c>
      <c r="I149" s="140" t="str">
        <f>IFERROR(vendas_jan[[#This Row],[preço unitário]]*vendas_jan[[#This Row],[Qtd]],"")</f>
        <v/>
      </c>
      <c r="K149" s="141"/>
      <c r="L149" s="141"/>
      <c r="M149" s="141"/>
    </row>
    <row r="150" spans="1:13" x14ac:dyDescent="0.3">
      <c r="A150" s="142"/>
      <c r="B150" s="139"/>
      <c r="C150" s="140" t="str">
        <f t="shared" si="2"/>
        <v/>
      </c>
      <c r="D150" s="143" t="str">
        <f>IFERROR(ent_jan[[#This Row],[preço unitário]]*ent_jan[[#This Row],[Qtd]],"")</f>
        <v/>
      </c>
      <c r="F150" s="139"/>
      <c r="G150" s="139"/>
      <c r="H150" s="140" t="str">
        <f>IFERROR(VLOOKUP(vendas_jan[[#This Row],[Produto]],produtos,5,0),"")</f>
        <v/>
      </c>
      <c r="I150" s="140" t="str">
        <f>IFERROR(vendas_jan[[#This Row],[preço unitário]]*vendas_jan[[#This Row],[Qtd]],"")</f>
        <v/>
      </c>
      <c r="K150" s="141"/>
      <c r="L150" s="141"/>
      <c r="M150" s="141"/>
    </row>
    <row r="151" spans="1:13" x14ac:dyDescent="0.3">
      <c r="A151" s="142"/>
      <c r="B151" s="139"/>
      <c r="C151" s="140" t="str">
        <f t="shared" si="2"/>
        <v/>
      </c>
      <c r="D151" s="143" t="str">
        <f>IFERROR(ent_jan[[#This Row],[preço unitário]]*ent_jan[[#This Row],[Qtd]],"")</f>
        <v/>
      </c>
      <c r="F151" s="139"/>
      <c r="G151" s="139"/>
      <c r="H151" s="140" t="str">
        <f>IFERROR(VLOOKUP(vendas_jan[[#This Row],[Produto]],produtos,5,0),"")</f>
        <v/>
      </c>
      <c r="I151" s="140" t="str">
        <f>IFERROR(vendas_jan[[#This Row],[preço unitário]]*vendas_jan[[#This Row],[Qtd]],"")</f>
        <v/>
      </c>
      <c r="K151" s="141"/>
      <c r="L151" s="141"/>
      <c r="M151" s="141"/>
    </row>
    <row r="152" spans="1:13" x14ac:dyDescent="0.3">
      <c r="A152" s="142"/>
      <c r="B152" s="139"/>
      <c r="C152" s="140" t="str">
        <f t="shared" si="2"/>
        <v/>
      </c>
      <c r="D152" s="143" t="str">
        <f>IFERROR(ent_jan[[#This Row],[preço unitário]]*ent_jan[[#This Row],[Qtd]],"")</f>
        <v/>
      </c>
      <c r="F152" s="139"/>
      <c r="G152" s="139"/>
      <c r="H152" s="140" t="str">
        <f>IFERROR(VLOOKUP(vendas_jan[[#This Row],[Produto]],produtos,5,0),"")</f>
        <v/>
      </c>
      <c r="I152" s="140" t="str">
        <f>IFERROR(vendas_jan[[#This Row],[preço unitário]]*vendas_jan[[#This Row],[Qtd]],"")</f>
        <v/>
      </c>
      <c r="K152" s="141"/>
      <c r="L152" s="141"/>
      <c r="M152" s="141"/>
    </row>
    <row r="153" spans="1:13" x14ac:dyDescent="0.3">
      <c r="A153" s="142"/>
      <c r="B153" s="139"/>
      <c r="C153" s="140" t="str">
        <f t="shared" si="2"/>
        <v/>
      </c>
      <c r="D153" s="143" t="str">
        <f>IFERROR(ent_jan[[#This Row],[preço unitário]]*ent_jan[[#This Row],[Qtd]],"")</f>
        <v/>
      </c>
      <c r="F153" s="139"/>
      <c r="G153" s="139"/>
      <c r="H153" s="140" t="str">
        <f>IFERROR(VLOOKUP(vendas_jan[[#This Row],[Produto]],produtos,5,0),"")</f>
        <v/>
      </c>
      <c r="I153" s="140" t="str">
        <f>IFERROR(vendas_jan[[#This Row],[preço unitário]]*vendas_jan[[#This Row],[Qtd]],"")</f>
        <v/>
      </c>
      <c r="K153" s="141"/>
      <c r="L153" s="141"/>
      <c r="M153" s="141"/>
    </row>
    <row r="154" spans="1:13" x14ac:dyDescent="0.3">
      <c r="A154" s="142"/>
      <c r="B154" s="139"/>
      <c r="C154" s="140" t="str">
        <f t="shared" si="2"/>
        <v/>
      </c>
      <c r="D154" s="143" t="str">
        <f>IFERROR(ent_jan[[#This Row],[preço unitário]]*ent_jan[[#This Row],[Qtd]],"")</f>
        <v/>
      </c>
      <c r="F154" s="139"/>
      <c r="G154" s="139"/>
      <c r="H154" s="140" t="str">
        <f>IFERROR(VLOOKUP(vendas_jan[[#This Row],[Produto]],produtos,5,0),"")</f>
        <v/>
      </c>
      <c r="I154" s="140" t="str">
        <f>IFERROR(vendas_jan[[#This Row],[preço unitário]]*vendas_jan[[#This Row],[Qtd]],"")</f>
        <v/>
      </c>
      <c r="K154" s="141"/>
      <c r="L154" s="141"/>
      <c r="M154" s="141"/>
    </row>
    <row r="155" spans="1:13" x14ac:dyDescent="0.3">
      <c r="A155" s="142"/>
      <c r="B155" s="139"/>
      <c r="C155" s="140" t="str">
        <f t="shared" si="2"/>
        <v/>
      </c>
      <c r="D155" s="143" t="str">
        <f>IFERROR(ent_jan[[#This Row],[preço unitário]]*ent_jan[[#This Row],[Qtd]],"")</f>
        <v/>
      </c>
      <c r="F155" s="139"/>
      <c r="G155" s="139"/>
      <c r="H155" s="140" t="str">
        <f>IFERROR(VLOOKUP(vendas_jan[[#This Row],[Produto]],produtos,5,0),"")</f>
        <v/>
      </c>
      <c r="I155" s="140" t="str">
        <f>IFERROR(vendas_jan[[#This Row],[preço unitário]]*vendas_jan[[#This Row],[Qtd]],"")</f>
        <v/>
      </c>
      <c r="K155" s="141"/>
      <c r="L155" s="141"/>
      <c r="M155" s="141"/>
    </row>
    <row r="156" spans="1:13" x14ac:dyDescent="0.3">
      <c r="A156" s="142"/>
      <c r="B156" s="139"/>
      <c r="C156" s="140" t="str">
        <f t="shared" si="2"/>
        <v/>
      </c>
      <c r="D156" s="143" t="str">
        <f>IFERROR(ent_jan[[#This Row],[preço unitário]]*ent_jan[[#This Row],[Qtd]],"")</f>
        <v/>
      </c>
      <c r="F156" s="139"/>
      <c r="G156" s="139"/>
      <c r="H156" s="140" t="str">
        <f>IFERROR(VLOOKUP(vendas_jan[[#This Row],[Produto]],produtos,5,0),"")</f>
        <v/>
      </c>
      <c r="I156" s="140" t="str">
        <f>IFERROR(vendas_jan[[#This Row],[preço unitário]]*vendas_jan[[#This Row],[Qtd]],"")</f>
        <v/>
      </c>
      <c r="K156" s="141"/>
      <c r="L156" s="141"/>
      <c r="M156" s="141"/>
    </row>
    <row r="157" spans="1:13" x14ac:dyDescent="0.3">
      <c r="A157" s="142"/>
      <c r="B157" s="139"/>
      <c r="C157" s="140" t="str">
        <f t="shared" si="2"/>
        <v/>
      </c>
      <c r="D157" s="143" t="str">
        <f>IFERROR(ent_jan[[#This Row],[preço unitário]]*ent_jan[[#This Row],[Qtd]],"")</f>
        <v/>
      </c>
      <c r="F157" s="139"/>
      <c r="G157" s="139"/>
      <c r="H157" s="140" t="str">
        <f>IFERROR(VLOOKUP(vendas_jan[[#This Row],[Produto]],produtos,5,0),"")</f>
        <v/>
      </c>
      <c r="I157" s="140" t="str">
        <f>IFERROR(vendas_jan[[#This Row],[preço unitário]]*vendas_jan[[#This Row],[Qtd]],"")</f>
        <v/>
      </c>
      <c r="K157" s="141"/>
      <c r="L157" s="141"/>
      <c r="M157" s="141"/>
    </row>
    <row r="158" spans="1:13" x14ac:dyDescent="0.3">
      <c r="A158" s="142"/>
      <c r="B158" s="139"/>
      <c r="C158" s="140" t="str">
        <f t="shared" si="2"/>
        <v/>
      </c>
      <c r="D158" s="143" t="str">
        <f>IFERROR(ent_jan[[#This Row],[preço unitário]]*ent_jan[[#This Row],[Qtd]],"")</f>
        <v/>
      </c>
      <c r="F158" s="139"/>
      <c r="G158" s="139"/>
      <c r="H158" s="140" t="str">
        <f>IFERROR(VLOOKUP(vendas_jan[[#This Row],[Produto]],produtos,5,0),"")</f>
        <v/>
      </c>
      <c r="I158" s="140" t="str">
        <f>IFERROR(vendas_jan[[#This Row],[preço unitário]]*vendas_jan[[#This Row],[Qtd]],"")</f>
        <v/>
      </c>
      <c r="K158" s="141"/>
      <c r="L158" s="141"/>
      <c r="M158" s="141"/>
    </row>
    <row r="159" spans="1:13" x14ac:dyDescent="0.3">
      <c r="A159" s="142"/>
      <c r="B159" s="139"/>
      <c r="C159" s="140" t="str">
        <f t="shared" si="2"/>
        <v/>
      </c>
      <c r="D159" s="143" t="str">
        <f>IFERROR(ent_jan[[#This Row],[preço unitário]]*ent_jan[[#This Row],[Qtd]],"")</f>
        <v/>
      </c>
      <c r="F159" s="139"/>
      <c r="G159" s="139"/>
      <c r="H159" s="140" t="str">
        <f>IFERROR(VLOOKUP(vendas_jan[[#This Row],[Produto]],produtos,5,0),"")</f>
        <v/>
      </c>
      <c r="I159" s="140" t="str">
        <f>IFERROR(vendas_jan[[#This Row],[preço unitário]]*vendas_jan[[#This Row],[Qtd]],"")</f>
        <v/>
      </c>
      <c r="K159" s="141"/>
      <c r="L159" s="141"/>
      <c r="M159" s="141"/>
    </row>
    <row r="160" spans="1:13" x14ac:dyDescent="0.3">
      <c r="A160" s="142"/>
      <c r="B160" s="139"/>
      <c r="C160" s="140" t="str">
        <f t="shared" si="2"/>
        <v/>
      </c>
      <c r="D160" s="143" t="str">
        <f>IFERROR(ent_jan[[#This Row],[preço unitário]]*ent_jan[[#This Row],[Qtd]],"")</f>
        <v/>
      </c>
      <c r="F160" s="139"/>
      <c r="G160" s="139"/>
      <c r="H160" s="140" t="str">
        <f>IFERROR(VLOOKUP(vendas_jan[[#This Row],[Produto]],produtos,5,0),"")</f>
        <v/>
      </c>
      <c r="I160" s="140" t="str">
        <f>IFERROR(vendas_jan[[#This Row],[preço unitário]]*vendas_jan[[#This Row],[Qtd]],"")</f>
        <v/>
      </c>
      <c r="K160" s="141"/>
      <c r="L160" s="141"/>
      <c r="M160" s="141"/>
    </row>
    <row r="161" spans="1:13" x14ac:dyDescent="0.3">
      <c r="A161" s="142"/>
      <c r="B161" s="139"/>
      <c r="C161" s="140" t="str">
        <f t="shared" si="2"/>
        <v/>
      </c>
      <c r="D161" s="143" t="str">
        <f>IFERROR(ent_jan[[#This Row],[preço unitário]]*ent_jan[[#This Row],[Qtd]],"")</f>
        <v/>
      </c>
      <c r="F161" s="139"/>
      <c r="G161" s="139"/>
      <c r="H161" s="140" t="str">
        <f>IFERROR(VLOOKUP(vendas_jan[[#This Row],[Produto]],produtos,5,0),"")</f>
        <v/>
      </c>
      <c r="I161" s="140" t="str">
        <f>IFERROR(vendas_jan[[#This Row],[preço unitário]]*vendas_jan[[#This Row],[Qtd]],"")</f>
        <v/>
      </c>
      <c r="K161" s="141"/>
      <c r="L161" s="141"/>
      <c r="M161" s="141"/>
    </row>
    <row r="162" spans="1:13" x14ac:dyDescent="0.3">
      <c r="A162" s="142"/>
      <c r="B162" s="139"/>
      <c r="C162" s="140" t="str">
        <f t="shared" si="2"/>
        <v/>
      </c>
      <c r="D162" s="143" t="str">
        <f>IFERROR(ent_jan[[#This Row],[preço unitário]]*ent_jan[[#This Row],[Qtd]],"")</f>
        <v/>
      </c>
      <c r="F162" s="139"/>
      <c r="G162" s="139"/>
      <c r="H162" s="140" t="str">
        <f>IFERROR(VLOOKUP(vendas_jan[[#This Row],[Produto]],produtos,5,0),"")</f>
        <v/>
      </c>
      <c r="I162" s="140" t="str">
        <f>IFERROR(vendas_jan[[#This Row],[preço unitário]]*vendas_jan[[#This Row],[Qtd]],"")</f>
        <v/>
      </c>
      <c r="K162" s="141"/>
      <c r="L162" s="141"/>
      <c r="M162" s="141"/>
    </row>
    <row r="163" spans="1:13" x14ac:dyDescent="0.3">
      <c r="A163" s="142"/>
      <c r="B163" s="139"/>
      <c r="C163" s="140" t="str">
        <f t="shared" si="2"/>
        <v/>
      </c>
      <c r="D163" s="143" t="str">
        <f>IFERROR(ent_jan[[#This Row],[preço unitário]]*ent_jan[[#This Row],[Qtd]],"")</f>
        <v/>
      </c>
      <c r="F163" s="139"/>
      <c r="G163" s="139"/>
      <c r="H163" s="140" t="str">
        <f>IFERROR(VLOOKUP(vendas_jan[[#This Row],[Produto]],produtos,5,0),"")</f>
        <v/>
      </c>
      <c r="I163" s="140" t="str">
        <f>IFERROR(vendas_jan[[#This Row],[preço unitário]]*vendas_jan[[#This Row],[Qtd]],"")</f>
        <v/>
      </c>
      <c r="K163" s="141"/>
      <c r="L163" s="141"/>
      <c r="M163" s="141"/>
    </row>
    <row r="164" spans="1:13" x14ac:dyDescent="0.3">
      <c r="A164" s="142"/>
      <c r="B164" s="139"/>
      <c r="C164" s="140" t="str">
        <f t="shared" si="2"/>
        <v/>
      </c>
      <c r="D164" s="143" t="str">
        <f>IFERROR(ent_jan[[#This Row],[preço unitário]]*ent_jan[[#This Row],[Qtd]],"")</f>
        <v/>
      </c>
      <c r="F164" s="139"/>
      <c r="G164" s="139"/>
      <c r="H164" s="140" t="str">
        <f>IFERROR(VLOOKUP(vendas_jan[[#This Row],[Produto]],produtos,5,0),"")</f>
        <v/>
      </c>
      <c r="I164" s="140" t="str">
        <f>IFERROR(vendas_jan[[#This Row],[preço unitário]]*vendas_jan[[#This Row],[Qtd]],"")</f>
        <v/>
      </c>
      <c r="K164" s="141"/>
      <c r="L164" s="141"/>
      <c r="M164" s="141"/>
    </row>
    <row r="165" spans="1:13" x14ac:dyDescent="0.3">
      <c r="A165" s="142"/>
      <c r="B165" s="139"/>
      <c r="C165" s="140" t="str">
        <f t="shared" si="2"/>
        <v/>
      </c>
      <c r="D165" s="143" t="str">
        <f>IFERROR(ent_jan[[#This Row],[preço unitário]]*ent_jan[[#This Row],[Qtd]],"")</f>
        <v/>
      </c>
      <c r="F165" s="139"/>
      <c r="G165" s="139"/>
      <c r="H165" s="140" t="str">
        <f>IFERROR(VLOOKUP(vendas_jan[[#This Row],[Produto]],produtos,5,0),"")</f>
        <v/>
      </c>
      <c r="I165" s="140" t="str">
        <f>IFERROR(vendas_jan[[#This Row],[preço unitário]]*vendas_jan[[#This Row],[Qtd]],"")</f>
        <v/>
      </c>
      <c r="K165" s="141"/>
      <c r="L165" s="141"/>
      <c r="M165" s="141"/>
    </row>
    <row r="166" spans="1:13" x14ac:dyDescent="0.3">
      <c r="A166" s="142"/>
      <c r="B166" s="139"/>
      <c r="C166" s="140" t="str">
        <f t="shared" si="2"/>
        <v/>
      </c>
      <c r="D166" s="143" t="str">
        <f>IFERROR(ent_jan[[#This Row],[preço unitário]]*ent_jan[[#This Row],[Qtd]],"")</f>
        <v/>
      </c>
      <c r="F166" s="139"/>
      <c r="G166" s="139"/>
      <c r="H166" s="140" t="str">
        <f>IFERROR(VLOOKUP(vendas_jan[[#This Row],[Produto]],produtos,5,0),"")</f>
        <v/>
      </c>
      <c r="I166" s="140" t="str">
        <f>IFERROR(vendas_jan[[#This Row],[preço unitário]]*vendas_jan[[#This Row],[Qtd]],"")</f>
        <v/>
      </c>
      <c r="K166" s="141"/>
      <c r="L166" s="141"/>
      <c r="M166" s="141"/>
    </row>
    <row r="167" spans="1:13" x14ac:dyDescent="0.3">
      <c r="A167" s="142"/>
      <c r="B167" s="139"/>
      <c r="C167" s="140" t="str">
        <f t="shared" si="2"/>
        <v/>
      </c>
      <c r="D167" s="143" t="str">
        <f>IFERROR(ent_jan[[#This Row],[preço unitário]]*ent_jan[[#This Row],[Qtd]],"")</f>
        <v/>
      </c>
      <c r="F167" s="139"/>
      <c r="G167" s="139"/>
      <c r="H167" s="140" t="str">
        <f>IFERROR(VLOOKUP(vendas_jan[[#This Row],[Produto]],produtos,5,0),"")</f>
        <v/>
      </c>
      <c r="I167" s="140" t="str">
        <f>IFERROR(vendas_jan[[#This Row],[preço unitário]]*vendas_jan[[#This Row],[Qtd]],"")</f>
        <v/>
      </c>
      <c r="K167" s="141"/>
      <c r="L167" s="141"/>
      <c r="M167" s="141"/>
    </row>
    <row r="168" spans="1:13" x14ac:dyDescent="0.3">
      <c r="A168" s="142"/>
      <c r="B168" s="139"/>
      <c r="C168" s="140" t="str">
        <f t="shared" si="2"/>
        <v/>
      </c>
      <c r="D168" s="143" t="str">
        <f>IFERROR(ent_jan[[#This Row],[preço unitário]]*ent_jan[[#This Row],[Qtd]],"")</f>
        <v/>
      </c>
      <c r="F168" s="139"/>
      <c r="G168" s="139"/>
      <c r="H168" s="140" t="str">
        <f>IFERROR(VLOOKUP(vendas_jan[[#This Row],[Produto]],produtos,5,0),"")</f>
        <v/>
      </c>
      <c r="I168" s="140" t="str">
        <f>IFERROR(vendas_jan[[#This Row],[preço unitário]]*vendas_jan[[#This Row],[Qtd]],"")</f>
        <v/>
      </c>
      <c r="K168" s="141"/>
      <c r="L168" s="141"/>
      <c r="M168" s="141"/>
    </row>
    <row r="169" spans="1:13" x14ac:dyDescent="0.3">
      <c r="A169" s="142"/>
      <c r="B169" s="139"/>
      <c r="C169" s="140" t="str">
        <f t="shared" si="2"/>
        <v/>
      </c>
      <c r="D169" s="143" t="str">
        <f>IFERROR(ent_jan[[#This Row],[preço unitário]]*ent_jan[[#This Row],[Qtd]],"")</f>
        <v/>
      </c>
      <c r="F169" s="139"/>
      <c r="G169" s="139"/>
      <c r="H169" s="140" t="str">
        <f>IFERROR(VLOOKUP(vendas_jan[[#This Row],[Produto]],produtos,5,0),"")</f>
        <v/>
      </c>
      <c r="I169" s="140" t="str">
        <f>IFERROR(vendas_jan[[#This Row],[preço unitário]]*vendas_jan[[#This Row],[Qtd]],"")</f>
        <v/>
      </c>
      <c r="K169" s="141"/>
      <c r="L169" s="141"/>
      <c r="M169" s="141"/>
    </row>
    <row r="170" spans="1:13" x14ac:dyDescent="0.3">
      <c r="A170" s="142"/>
      <c r="B170" s="139"/>
      <c r="C170" s="140" t="str">
        <f t="shared" si="2"/>
        <v/>
      </c>
      <c r="D170" s="143" t="str">
        <f>IFERROR(ent_jan[[#This Row],[preço unitário]]*ent_jan[[#This Row],[Qtd]],"")</f>
        <v/>
      </c>
      <c r="F170" s="139"/>
      <c r="G170" s="139"/>
      <c r="H170" s="140" t="str">
        <f>IFERROR(VLOOKUP(vendas_jan[[#This Row],[Produto]],produtos,5,0),"")</f>
        <v/>
      </c>
      <c r="I170" s="140" t="str">
        <f>IFERROR(vendas_jan[[#This Row],[preço unitário]]*vendas_jan[[#This Row],[Qtd]],"")</f>
        <v/>
      </c>
      <c r="K170" s="141"/>
      <c r="L170" s="141"/>
      <c r="M170" s="141"/>
    </row>
    <row r="171" spans="1:13" x14ac:dyDescent="0.3">
      <c r="A171" s="142"/>
      <c r="B171" s="139"/>
      <c r="C171" s="140" t="str">
        <f t="shared" si="2"/>
        <v/>
      </c>
      <c r="D171" s="143" t="str">
        <f>IFERROR(ent_jan[[#This Row],[preço unitário]]*ent_jan[[#This Row],[Qtd]],"")</f>
        <v/>
      </c>
      <c r="F171" s="139"/>
      <c r="G171" s="139"/>
      <c r="H171" s="140" t="str">
        <f>IFERROR(VLOOKUP(vendas_jan[[#This Row],[Produto]],produtos,5,0),"")</f>
        <v/>
      </c>
      <c r="I171" s="140" t="str">
        <f>IFERROR(vendas_jan[[#This Row],[preço unitário]]*vendas_jan[[#This Row],[Qtd]],"")</f>
        <v/>
      </c>
      <c r="K171" s="141"/>
      <c r="L171" s="141"/>
      <c r="M171" s="141"/>
    </row>
    <row r="172" spans="1:13" x14ac:dyDescent="0.3">
      <c r="A172" s="142"/>
      <c r="B172" s="139"/>
      <c r="C172" s="140" t="str">
        <f t="shared" si="2"/>
        <v/>
      </c>
      <c r="D172" s="143" t="str">
        <f>IFERROR(ent_jan[[#This Row],[preço unitário]]*ent_jan[[#This Row],[Qtd]],"")</f>
        <v/>
      </c>
      <c r="F172" s="139"/>
      <c r="G172" s="139"/>
      <c r="H172" s="140" t="str">
        <f>IFERROR(VLOOKUP(vendas_jan[[#This Row],[Produto]],produtos,5,0),"")</f>
        <v/>
      </c>
      <c r="I172" s="140" t="str">
        <f>IFERROR(vendas_jan[[#This Row],[preço unitário]]*vendas_jan[[#This Row],[Qtd]],"")</f>
        <v/>
      </c>
      <c r="K172" s="141"/>
      <c r="L172" s="141"/>
      <c r="M172" s="141"/>
    </row>
    <row r="173" spans="1:13" x14ac:dyDescent="0.3">
      <c r="A173" s="142"/>
      <c r="B173" s="139"/>
      <c r="C173" s="140" t="str">
        <f t="shared" si="2"/>
        <v/>
      </c>
      <c r="D173" s="143" t="str">
        <f>IFERROR(ent_jan[[#This Row],[preço unitário]]*ent_jan[[#This Row],[Qtd]],"")</f>
        <v/>
      </c>
      <c r="F173" s="139"/>
      <c r="G173" s="139"/>
      <c r="H173" s="140" t="str">
        <f>IFERROR(VLOOKUP(vendas_jan[[#This Row],[Produto]],produtos,5,0),"")</f>
        <v/>
      </c>
      <c r="I173" s="140" t="str">
        <f>IFERROR(vendas_jan[[#This Row],[preço unitário]]*vendas_jan[[#This Row],[Qtd]],"")</f>
        <v/>
      </c>
      <c r="K173" s="141"/>
      <c r="L173" s="141"/>
      <c r="M173" s="141"/>
    </row>
    <row r="174" spans="1:13" x14ac:dyDescent="0.3">
      <c r="A174" s="142"/>
      <c r="B174" s="139"/>
      <c r="C174" s="140" t="str">
        <f t="shared" si="2"/>
        <v/>
      </c>
      <c r="D174" s="143" t="str">
        <f>IFERROR(ent_jan[[#This Row],[preço unitário]]*ent_jan[[#This Row],[Qtd]],"")</f>
        <v/>
      </c>
      <c r="F174" s="139"/>
      <c r="G174" s="139"/>
      <c r="H174" s="140" t="str">
        <f>IFERROR(VLOOKUP(vendas_jan[[#This Row],[Produto]],produtos,5,0),"")</f>
        <v/>
      </c>
      <c r="I174" s="140" t="str">
        <f>IFERROR(vendas_jan[[#This Row],[preço unitário]]*vendas_jan[[#This Row],[Qtd]],"")</f>
        <v/>
      </c>
      <c r="K174" s="141"/>
      <c r="L174" s="141"/>
      <c r="M174" s="141"/>
    </row>
    <row r="175" spans="1:13" x14ac:dyDescent="0.3">
      <c r="A175" s="142"/>
      <c r="B175" s="139"/>
      <c r="C175" s="140" t="str">
        <f t="shared" si="2"/>
        <v/>
      </c>
      <c r="D175" s="143" t="str">
        <f>IFERROR(ent_jan[[#This Row],[preço unitário]]*ent_jan[[#This Row],[Qtd]],"")</f>
        <v/>
      </c>
      <c r="F175" s="139"/>
      <c r="G175" s="139"/>
      <c r="H175" s="140" t="str">
        <f>IFERROR(VLOOKUP(vendas_jan[[#This Row],[Produto]],produtos,5,0),"")</f>
        <v/>
      </c>
      <c r="I175" s="140" t="str">
        <f>IFERROR(vendas_jan[[#This Row],[preço unitário]]*vendas_jan[[#This Row],[Qtd]],"")</f>
        <v/>
      </c>
      <c r="K175" s="141"/>
      <c r="L175" s="141"/>
      <c r="M175" s="141"/>
    </row>
    <row r="176" spans="1:13" x14ac:dyDescent="0.3">
      <c r="A176" s="142"/>
      <c r="B176" s="139"/>
      <c r="C176" s="140" t="str">
        <f t="shared" si="2"/>
        <v/>
      </c>
      <c r="D176" s="143" t="str">
        <f>IFERROR(ent_jan[[#This Row],[preço unitário]]*ent_jan[[#This Row],[Qtd]],"")</f>
        <v/>
      </c>
      <c r="F176" s="139"/>
      <c r="G176" s="139"/>
      <c r="H176" s="140" t="str">
        <f>IFERROR(VLOOKUP(vendas_jan[[#This Row],[Produto]],produtos,5,0),"")</f>
        <v/>
      </c>
      <c r="I176" s="140" t="str">
        <f>IFERROR(vendas_jan[[#This Row],[preço unitário]]*vendas_jan[[#This Row],[Qtd]],"")</f>
        <v/>
      </c>
      <c r="K176" s="141"/>
      <c r="L176" s="141"/>
      <c r="M176" s="141"/>
    </row>
    <row r="177" spans="1:13" x14ac:dyDescent="0.3">
      <c r="A177" s="142"/>
      <c r="B177" s="139"/>
      <c r="C177" s="140" t="str">
        <f t="shared" si="2"/>
        <v/>
      </c>
      <c r="D177" s="143" t="str">
        <f>IFERROR(ent_jan[[#This Row],[preço unitário]]*ent_jan[[#This Row],[Qtd]],"")</f>
        <v/>
      </c>
      <c r="F177" s="139"/>
      <c r="G177" s="139"/>
      <c r="H177" s="140" t="str">
        <f>IFERROR(VLOOKUP(vendas_jan[[#This Row],[Produto]],produtos,5,0),"")</f>
        <v/>
      </c>
      <c r="I177" s="140" t="str">
        <f>IFERROR(vendas_jan[[#This Row],[preço unitário]]*vendas_jan[[#This Row],[Qtd]],"")</f>
        <v/>
      </c>
      <c r="K177" s="141"/>
      <c r="L177" s="141"/>
      <c r="M177" s="141"/>
    </row>
    <row r="178" spans="1:13" x14ac:dyDescent="0.3">
      <c r="A178" s="142"/>
      <c r="B178" s="139"/>
      <c r="C178" s="140" t="str">
        <f t="shared" si="2"/>
        <v/>
      </c>
      <c r="D178" s="143" t="str">
        <f>IFERROR(ent_jan[[#This Row],[preço unitário]]*ent_jan[[#This Row],[Qtd]],"")</f>
        <v/>
      </c>
      <c r="F178" s="139"/>
      <c r="G178" s="139"/>
      <c r="H178" s="140" t="str">
        <f>IFERROR(VLOOKUP(vendas_jan[[#This Row],[Produto]],produtos,5,0),"")</f>
        <v/>
      </c>
      <c r="I178" s="140" t="str">
        <f>IFERROR(vendas_jan[[#This Row],[preço unitário]]*vendas_jan[[#This Row],[Qtd]],"")</f>
        <v/>
      </c>
      <c r="K178" s="141"/>
      <c r="L178" s="141"/>
      <c r="M178" s="141"/>
    </row>
    <row r="179" spans="1:13" x14ac:dyDescent="0.3">
      <c r="A179" s="142"/>
      <c r="B179" s="139"/>
      <c r="C179" s="140" t="str">
        <f t="shared" si="2"/>
        <v/>
      </c>
      <c r="D179" s="143" t="str">
        <f>IFERROR(ent_jan[[#This Row],[preço unitário]]*ent_jan[[#This Row],[Qtd]],"")</f>
        <v/>
      </c>
      <c r="F179" s="139"/>
      <c r="G179" s="139"/>
      <c r="H179" s="140" t="str">
        <f>IFERROR(VLOOKUP(vendas_jan[[#This Row],[Produto]],produtos,5,0),"")</f>
        <v/>
      </c>
      <c r="I179" s="140" t="str">
        <f>IFERROR(vendas_jan[[#This Row],[preço unitário]]*vendas_jan[[#This Row],[Qtd]],"")</f>
        <v/>
      </c>
      <c r="K179" s="141"/>
      <c r="L179" s="141"/>
      <c r="M179" s="141"/>
    </row>
    <row r="180" spans="1:13" x14ac:dyDescent="0.3">
      <c r="A180" s="142"/>
      <c r="B180" s="139"/>
      <c r="C180" s="140" t="str">
        <f t="shared" si="2"/>
        <v/>
      </c>
      <c r="D180" s="143" t="str">
        <f>IFERROR(ent_jan[[#This Row],[preço unitário]]*ent_jan[[#This Row],[Qtd]],"")</f>
        <v/>
      </c>
      <c r="F180" s="139"/>
      <c r="G180" s="139"/>
      <c r="H180" s="140" t="str">
        <f>IFERROR(VLOOKUP(vendas_jan[[#This Row],[Produto]],produtos,5,0),"")</f>
        <v/>
      </c>
      <c r="I180" s="140" t="str">
        <f>IFERROR(vendas_jan[[#This Row],[preço unitário]]*vendas_jan[[#This Row],[Qtd]],"")</f>
        <v/>
      </c>
      <c r="K180" s="141"/>
      <c r="L180" s="141"/>
      <c r="M180" s="141"/>
    </row>
    <row r="181" spans="1:13" x14ac:dyDescent="0.3">
      <c r="A181" s="142"/>
      <c r="B181" s="139"/>
      <c r="C181" s="140" t="str">
        <f t="shared" si="2"/>
        <v/>
      </c>
      <c r="D181" s="143" t="str">
        <f>IFERROR(ent_jan[[#This Row],[preço unitário]]*ent_jan[[#This Row],[Qtd]],"")</f>
        <v/>
      </c>
      <c r="F181" s="139"/>
      <c r="G181" s="139"/>
      <c r="H181" s="140" t="str">
        <f>IFERROR(VLOOKUP(vendas_jan[[#This Row],[Produto]],produtos,5,0),"")</f>
        <v/>
      </c>
      <c r="I181" s="140" t="str">
        <f>IFERROR(vendas_jan[[#This Row],[preço unitário]]*vendas_jan[[#This Row],[Qtd]],"")</f>
        <v/>
      </c>
      <c r="K181" s="141"/>
      <c r="L181" s="141"/>
      <c r="M181" s="141"/>
    </row>
    <row r="182" spans="1:13" x14ac:dyDescent="0.3">
      <c r="A182" s="142"/>
      <c r="B182" s="139"/>
      <c r="C182" s="140" t="str">
        <f t="shared" si="2"/>
        <v/>
      </c>
      <c r="D182" s="143" t="str">
        <f>IFERROR(ent_jan[[#This Row],[preço unitário]]*ent_jan[[#This Row],[Qtd]],"")</f>
        <v/>
      </c>
      <c r="F182" s="139"/>
      <c r="G182" s="139"/>
      <c r="H182" s="140" t="str">
        <f>IFERROR(VLOOKUP(vendas_jan[[#This Row],[Produto]],produtos,5,0),"")</f>
        <v/>
      </c>
      <c r="I182" s="140" t="str">
        <f>IFERROR(vendas_jan[[#This Row],[preço unitário]]*vendas_jan[[#This Row],[Qtd]],"")</f>
        <v/>
      </c>
      <c r="K182" s="141"/>
      <c r="L182" s="141"/>
      <c r="M182" s="141"/>
    </row>
    <row r="183" spans="1:13" x14ac:dyDescent="0.3">
      <c r="A183" s="142"/>
      <c r="B183" s="139"/>
      <c r="C183" s="140" t="str">
        <f t="shared" si="2"/>
        <v/>
      </c>
      <c r="D183" s="143" t="str">
        <f>IFERROR(ent_jan[[#This Row],[preço unitário]]*ent_jan[[#This Row],[Qtd]],"")</f>
        <v/>
      </c>
      <c r="F183" s="139"/>
      <c r="G183" s="139"/>
      <c r="H183" s="140" t="str">
        <f>IFERROR(VLOOKUP(vendas_jan[[#This Row],[Produto]],produtos,5,0),"")</f>
        <v/>
      </c>
      <c r="I183" s="140" t="str">
        <f>IFERROR(vendas_jan[[#This Row],[preço unitário]]*vendas_jan[[#This Row],[Qtd]],"")</f>
        <v/>
      </c>
      <c r="K183" s="141"/>
      <c r="L183" s="141"/>
      <c r="M183" s="141"/>
    </row>
    <row r="184" spans="1:13" x14ac:dyDescent="0.3">
      <c r="A184" s="142"/>
      <c r="B184" s="139"/>
      <c r="C184" s="140" t="str">
        <f t="shared" si="2"/>
        <v/>
      </c>
      <c r="D184" s="143" t="str">
        <f>IFERROR(ent_jan[[#This Row],[preço unitário]]*ent_jan[[#This Row],[Qtd]],"")</f>
        <v/>
      </c>
      <c r="F184" s="139"/>
      <c r="G184" s="139"/>
      <c r="H184" s="140" t="str">
        <f>IFERROR(VLOOKUP(vendas_jan[[#This Row],[Produto]],produtos,5,0),"")</f>
        <v/>
      </c>
      <c r="I184" s="140" t="str">
        <f>IFERROR(vendas_jan[[#This Row],[preço unitário]]*vendas_jan[[#This Row],[Qtd]],"")</f>
        <v/>
      </c>
      <c r="K184" s="141"/>
      <c r="L184" s="141"/>
      <c r="M184" s="141"/>
    </row>
    <row r="185" spans="1:13" x14ac:dyDescent="0.3">
      <c r="A185" s="142"/>
      <c r="B185" s="139"/>
      <c r="C185" s="140" t="str">
        <f t="shared" si="2"/>
        <v/>
      </c>
      <c r="D185" s="143" t="str">
        <f>IFERROR(ent_jan[[#This Row],[preço unitário]]*ent_jan[[#This Row],[Qtd]],"")</f>
        <v/>
      </c>
      <c r="F185" s="139"/>
      <c r="G185" s="139"/>
      <c r="H185" s="140" t="str">
        <f>IFERROR(VLOOKUP(vendas_jan[[#This Row],[Produto]],produtos,5,0),"")</f>
        <v/>
      </c>
      <c r="I185" s="140" t="str">
        <f>IFERROR(vendas_jan[[#This Row],[preço unitário]]*vendas_jan[[#This Row],[Qtd]],"")</f>
        <v/>
      </c>
      <c r="K185" s="141"/>
      <c r="L185" s="141"/>
      <c r="M185" s="141"/>
    </row>
    <row r="186" spans="1:13" x14ac:dyDescent="0.3">
      <c r="A186" s="142"/>
      <c r="B186" s="139"/>
      <c r="C186" s="140" t="str">
        <f t="shared" si="2"/>
        <v/>
      </c>
      <c r="D186" s="143" t="str">
        <f>IFERROR(ent_jan[[#This Row],[preço unitário]]*ent_jan[[#This Row],[Qtd]],"")</f>
        <v/>
      </c>
      <c r="F186" s="139"/>
      <c r="G186" s="139"/>
      <c r="H186" s="140" t="str">
        <f>IFERROR(VLOOKUP(vendas_jan[[#This Row],[Produto]],produtos,5,0),"")</f>
        <v/>
      </c>
      <c r="I186" s="140" t="str">
        <f>IFERROR(vendas_jan[[#This Row],[preço unitário]]*vendas_jan[[#This Row],[Qtd]],"")</f>
        <v/>
      </c>
      <c r="K186" s="141"/>
      <c r="L186" s="141"/>
      <c r="M186" s="141"/>
    </row>
    <row r="187" spans="1:13" x14ac:dyDescent="0.3">
      <c r="A187" s="142"/>
      <c r="B187" s="139"/>
      <c r="C187" s="140" t="str">
        <f t="shared" si="2"/>
        <v/>
      </c>
      <c r="D187" s="143" t="str">
        <f>IFERROR(ent_jan[[#This Row],[preço unitário]]*ent_jan[[#This Row],[Qtd]],"")</f>
        <v/>
      </c>
      <c r="F187" s="139"/>
      <c r="G187" s="139"/>
      <c r="H187" s="140" t="str">
        <f>IFERROR(VLOOKUP(vendas_jan[[#This Row],[Produto]],produtos,5,0),"")</f>
        <v/>
      </c>
      <c r="I187" s="140" t="str">
        <f>IFERROR(vendas_jan[[#This Row],[preço unitário]]*vendas_jan[[#This Row],[Qtd]],"")</f>
        <v/>
      </c>
      <c r="K187" s="141"/>
      <c r="L187" s="141"/>
      <c r="M187" s="141"/>
    </row>
    <row r="188" spans="1:13" x14ac:dyDescent="0.3">
      <c r="A188" s="142"/>
      <c r="B188" s="139"/>
      <c r="C188" s="140" t="str">
        <f t="shared" si="2"/>
        <v/>
      </c>
      <c r="D188" s="143" t="str">
        <f>IFERROR(ent_jan[[#This Row],[preço unitário]]*ent_jan[[#This Row],[Qtd]],"")</f>
        <v/>
      </c>
      <c r="F188" s="139"/>
      <c r="G188" s="139"/>
      <c r="H188" s="140" t="str">
        <f>IFERROR(VLOOKUP(vendas_jan[[#This Row],[Produto]],produtos,5,0),"")</f>
        <v/>
      </c>
      <c r="I188" s="140" t="str">
        <f>IFERROR(vendas_jan[[#This Row],[preço unitário]]*vendas_jan[[#This Row],[Qtd]],"")</f>
        <v/>
      </c>
      <c r="K188" s="141"/>
      <c r="L188" s="141"/>
      <c r="M188" s="141"/>
    </row>
    <row r="189" spans="1:13" x14ac:dyDescent="0.3">
      <c r="A189" s="142"/>
      <c r="B189" s="139"/>
      <c r="C189" s="140" t="str">
        <f t="shared" si="2"/>
        <v/>
      </c>
      <c r="D189" s="143" t="str">
        <f>IFERROR(ent_jan[[#This Row],[preço unitário]]*ent_jan[[#This Row],[Qtd]],"")</f>
        <v/>
      </c>
      <c r="F189" s="139"/>
      <c r="G189" s="139"/>
      <c r="H189" s="140" t="str">
        <f>IFERROR(VLOOKUP(vendas_jan[[#This Row],[Produto]],produtos,5,0),"")</f>
        <v/>
      </c>
      <c r="I189" s="140" t="str">
        <f>IFERROR(vendas_jan[[#This Row],[preço unitário]]*vendas_jan[[#This Row],[Qtd]],"")</f>
        <v/>
      </c>
      <c r="K189" s="141"/>
      <c r="L189" s="141"/>
      <c r="M189" s="141"/>
    </row>
    <row r="190" spans="1:13" x14ac:dyDescent="0.3">
      <c r="A190" s="142"/>
      <c r="B190" s="139"/>
      <c r="C190" s="140" t="str">
        <f t="shared" si="2"/>
        <v/>
      </c>
      <c r="D190" s="143" t="str">
        <f>IFERROR(ent_jan[[#This Row],[preço unitário]]*ent_jan[[#This Row],[Qtd]],"")</f>
        <v/>
      </c>
      <c r="F190" s="139"/>
      <c r="G190" s="139"/>
      <c r="H190" s="140" t="str">
        <f>IFERROR(VLOOKUP(vendas_jan[[#This Row],[Produto]],produtos,5,0),"")</f>
        <v/>
      </c>
      <c r="I190" s="140" t="str">
        <f>IFERROR(vendas_jan[[#This Row],[preço unitário]]*vendas_jan[[#This Row],[Qtd]],"")</f>
        <v/>
      </c>
      <c r="K190" s="141"/>
      <c r="L190" s="141"/>
      <c r="M190" s="141"/>
    </row>
    <row r="191" spans="1:13" x14ac:dyDescent="0.3">
      <c r="A191" s="142"/>
      <c r="B191" s="139"/>
      <c r="C191" s="140" t="str">
        <f t="shared" si="2"/>
        <v/>
      </c>
      <c r="D191" s="143" t="str">
        <f>IFERROR(ent_jan[[#This Row],[preço unitário]]*ent_jan[[#This Row],[Qtd]],"")</f>
        <v/>
      </c>
      <c r="F191" s="139"/>
      <c r="G191" s="139"/>
      <c r="H191" s="140" t="str">
        <f>IFERROR(VLOOKUP(vendas_jan[[#This Row],[Produto]],produtos,5,0),"")</f>
        <v/>
      </c>
      <c r="I191" s="140" t="str">
        <f>IFERROR(vendas_jan[[#This Row],[preço unitário]]*vendas_jan[[#This Row],[Qtd]],"")</f>
        <v/>
      </c>
      <c r="K191" s="141"/>
      <c r="L191" s="141"/>
      <c r="M191" s="141"/>
    </row>
    <row r="192" spans="1:13" x14ac:dyDescent="0.3">
      <c r="A192" s="142"/>
      <c r="B192" s="139"/>
      <c r="C192" s="140" t="str">
        <f t="shared" si="2"/>
        <v/>
      </c>
      <c r="D192" s="143" t="str">
        <f>IFERROR(ent_jan[[#This Row],[preço unitário]]*ent_jan[[#This Row],[Qtd]],"")</f>
        <v/>
      </c>
      <c r="F192" s="139"/>
      <c r="G192" s="139"/>
      <c r="H192" s="140" t="str">
        <f>IFERROR(VLOOKUP(vendas_jan[[#This Row],[Produto]],produtos,5,0),"")</f>
        <v/>
      </c>
      <c r="I192" s="140" t="str">
        <f>IFERROR(vendas_jan[[#This Row],[preço unitário]]*vendas_jan[[#This Row],[Qtd]],"")</f>
        <v/>
      </c>
      <c r="K192" s="141"/>
      <c r="L192" s="141"/>
      <c r="M192" s="141"/>
    </row>
    <row r="193" spans="1:13" x14ac:dyDescent="0.3">
      <c r="A193" s="142"/>
      <c r="B193" s="139"/>
      <c r="C193" s="140" t="str">
        <f t="shared" si="2"/>
        <v/>
      </c>
      <c r="D193" s="143" t="str">
        <f>IFERROR(ent_jan[[#This Row],[preço unitário]]*ent_jan[[#This Row],[Qtd]],"")</f>
        <v/>
      </c>
      <c r="F193" s="139"/>
      <c r="G193" s="139"/>
      <c r="H193" s="140" t="str">
        <f>IFERROR(VLOOKUP(vendas_jan[[#This Row],[Produto]],produtos,5,0),"")</f>
        <v/>
      </c>
      <c r="I193" s="140" t="str">
        <f>IFERROR(vendas_jan[[#This Row],[preço unitário]]*vendas_jan[[#This Row],[Qtd]],"")</f>
        <v/>
      </c>
      <c r="K193" s="141"/>
      <c r="L193" s="141"/>
      <c r="M193" s="141"/>
    </row>
    <row r="194" spans="1:13" x14ac:dyDescent="0.3">
      <c r="A194" s="142"/>
      <c r="B194" s="139"/>
      <c r="C194" s="140" t="str">
        <f t="shared" si="2"/>
        <v/>
      </c>
      <c r="D194" s="143" t="str">
        <f>IFERROR(ent_jan[[#This Row],[preço unitário]]*ent_jan[[#This Row],[Qtd]],"")</f>
        <v/>
      </c>
      <c r="F194" s="139"/>
      <c r="G194" s="139"/>
      <c r="H194" s="140" t="str">
        <f>IFERROR(VLOOKUP(vendas_jan[[#This Row],[Produto]],produtos,5,0),"")</f>
        <v/>
      </c>
      <c r="I194" s="140" t="str">
        <f>IFERROR(vendas_jan[[#This Row],[preço unitário]]*vendas_jan[[#This Row],[Qtd]],"")</f>
        <v/>
      </c>
      <c r="K194" s="141"/>
      <c r="L194" s="141"/>
      <c r="M194" s="141"/>
    </row>
    <row r="195" spans="1:13" x14ac:dyDescent="0.3">
      <c r="A195" s="142"/>
      <c r="B195" s="139"/>
      <c r="C195" s="140" t="str">
        <f t="shared" si="2"/>
        <v/>
      </c>
      <c r="D195" s="143" t="str">
        <f>IFERROR(ent_jan[[#This Row],[preço unitário]]*ent_jan[[#This Row],[Qtd]],"")</f>
        <v/>
      </c>
      <c r="F195" s="139"/>
      <c r="G195" s="139"/>
      <c r="H195" s="140" t="str">
        <f>IFERROR(VLOOKUP(vendas_jan[[#This Row],[Produto]],produtos,5,0),"")</f>
        <v/>
      </c>
      <c r="I195" s="140" t="str">
        <f>IFERROR(vendas_jan[[#This Row],[preço unitário]]*vendas_jan[[#This Row],[Qtd]],"")</f>
        <v/>
      </c>
      <c r="K195" s="141"/>
      <c r="L195" s="141"/>
      <c r="M195" s="141"/>
    </row>
    <row r="196" spans="1:13" x14ac:dyDescent="0.3">
      <c r="A196" s="142"/>
      <c r="B196" s="139"/>
      <c r="C196" s="140" t="str">
        <f t="shared" si="2"/>
        <v/>
      </c>
      <c r="D196" s="143" t="str">
        <f>IFERROR(ent_jan[[#This Row],[preço unitário]]*ent_jan[[#This Row],[Qtd]],"")</f>
        <v/>
      </c>
      <c r="F196" s="139"/>
      <c r="G196" s="139"/>
      <c r="H196" s="140" t="str">
        <f>IFERROR(VLOOKUP(vendas_jan[[#This Row],[Produto]],produtos,5,0),"")</f>
        <v/>
      </c>
      <c r="I196" s="140" t="str">
        <f>IFERROR(vendas_jan[[#This Row],[preço unitário]]*vendas_jan[[#This Row],[Qtd]],"")</f>
        <v/>
      </c>
      <c r="K196" s="141"/>
      <c r="L196" s="141"/>
      <c r="M196" s="141"/>
    </row>
    <row r="197" spans="1:13" x14ac:dyDescent="0.3">
      <c r="A197" s="142"/>
      <c r="B197" s="139"/>
      <c r="C197" s="140" t="str">
        <f t="shared" si="2"/>
        <v/>
      </c>
      <c r="D197" s="143" t="str">
        <f>IFERROR(ent_jan[[#This Row],[preço unitário]]*ent_jan[[#This Row],[Qtd]],"")</f>
        <v/>
      </c>
      <c r="F197" s="139"/>
      <c r="G197" s="139"/>
      <c r="H197" s="140" t="str">
        <f>IFERROR(VLOOKUP(vendas_jan[[#This Row],[Produto]],produtos,5,0),"")</f>
        <v/>
      </c>
      <c r="I197" s="140" t="str">
        <f>IFERROR(vendas_jan[[#This Row],[preço unitário]]*vendas_jan[[#This Row],[Qtd]],"")</f>
        <v/>
      </c>
      <c r="K197" s="141"/>
      <c r="L197" s="141"/>
      <c r="M197" s="141"/>
    </row>
    <row r="198" spans="1:13" x14ac:dyDescent="0.3">
      <c r="A198" s="142"/>
      <c r="B198" s="139"/>
      <c r="C198" s="140" t="str">
        <f t="shared" si="2"/>
        <v/>
      </c>
      <c r="D198" s="143" t="str">
        <f>IFERROR(ent_jan[[#This Row],[preço unitário]]*ent_jan[[#This Row],[Qtd]],"")</f>
        <v/>
      </c>
      <c r="F198" s="139"/>
      <c r="G198" s="139"/>
      <c r="H198" s="140" t="str">
        <f>IFERROR(VLOOKUP(vendas_jan[[#This Row],[Produto]],produtos,5,0),"")</f>
        <v/>
      </c>
      <c r="I198" s="140" t="str">
        <f>IFERROR(vendas_jan[[#This Row],[preço unitário]]*vendas_jan[[#This Row],[Qtd]],"")</f>
        <v/>
      </c>
      <c r="K198" s="141"/>
      <c r="L198" s="141"/>
      <c r="M198" s="141"/>
    </row>
    <row r="199" spans="1:13" x14ac:dyDescent="0.3">
      <c r="A199" s="142"/>
      <c r="B199" s="139"/>
      <c r="C199" s="140" t="str">
        <f t="shared" si="2"/>
        <v/>
      </c>
      <c r="D199" s="143" t="str">
        <f>IFERROR(ent_jan[[#This Row],[preço unitário]]*ent_jan[[#This Row],[Qtd]],"")</f>
        <v/>
      </c>
      <c r="F199" s="139"/>
      <c r="G199" s="139"/>
      <c r="H199" s="140" t="str">
        <f>IFERROR(VLOOKUP(vendas_jan[[#This Row],[Produto]],produtos,5,0),"")</f>
        <v/>
      </c>
      <c r="I199" s="140" t="str">
        <f>IFERROR(vendas_jan[[#This Row],[preço unitário]]*vendas_jan[[#This Row],[Qtd]],"")</f>
        <v/>
      </c>
      <c r="K199" s="141"/>
      <c r="L199" s="141"/>
      <c r="M199" s="141"/>
    </row>
    <row r="200" spans="1:13" x14ac:dyDescent="0.3">
      <c r="A200" s="142"/>
      <c r="B200" s="139"/>
      <c r="C200" s="140" t="str">
        <f t="shared" si="2"/>
        <v/>
      </c>
      <c r="D200" s="143" t="str">
        <f>IFERROR(ent_jan[[#This Row],[preço unitário]]*ent_jan[[#This Row],[Qtd]],"")</f>
        <v/>
      </c>
      <c r="F200" s="139"/>
      <c r="G200" s="139"/>
      <c r="H200" s="140" t="str">
        <f>IFERROR(VLOOKUP(vendas_jan[[#This Row],[Produto]],produtos,5,0),"")</f>
        <v/>
      </c>
      <c r="I200" s="140" t="str">
        <f>IFERROR(vendas_jan[[#This Row],[preço unitário]]*vendas_jan[[#This Row],[Qtd]],"")</f>
        <v/>
      </c>
      <c r="K200" s="141"/>
      <c r="L200" s="141"/>
      <c r="M200" s="141"/>
    </row>
    <row r="201" spans="1:13" x14ac:dyDescent="0.3">
      <c r="A201" s="142"/>
      <c r="B201" s="139"/>
      <c r="C201" s="140" t="str">
        <f t="shared" si="2"/>
        <v/>
      </c>
      <c r="D201" s="143" t="str">
        <f>IFERROR(ent_jan[[#This Row],[preço unitário]]*ent_jan[[#This Row],[Qtd]],"")</f>
        <v/>
      </c>
      <c r="F201" s="139"/>
      <c r="G201" s="139"/>
      <c r="H201" s="140" t="str">
        <f>IFERROR(VLOOKUP(vendas_jan[[#This Row],[Produto]],produtos,5,0),"")</f>
        <v/>
      </c>
      <c r="I201" s="140" t="str">
        <f>IFERROR(vendas_jan[[#This Row],[preço unitário]]*vendas_jan[[#This Row],[Qtd]],"")</f>
        <v/>
      </c>
      <c r="K201" s="141"/>
      <c r="L201" s="141"/>
      <c r="M201" s="141"/>
    </row>
    <row r="202" spans="1:13" x14ac:dyDescent="0.3">
      <c r="A202" s="142"/>
      <c r="B202" s="139"/>
      <c r="C202" s="140" t="str">
        <f t="shared" ref="C202:C265" si="3">IFERROR(VLOOKUP(A202,produtos,5,0),"")</f>
        <v/>
      </c>
      <c r="D202" s="143" t="str">
        <f>IFERROR(ent_jan[[#This Row],[preço unitário]]*ent_jan[[#This Row],[Qtd]],"")</f>
        <v/>
      </c>
      <c r="F202" s="139"/>
      <c r="G202" s="139"/>
      <c r="H202" s="140" t="str">
        <f>IFERROR(VLOOKUP(vendas_jan[[#This Row],[Produto]],produtos,5,0),"")</f>
        <v/>
      </c>
      <c r="I202" s="140" t="str">
        <f>IFERROR(vendas_jan[[#This Row],[preço unitário]]*vendas_jan[[#This Row],[Qtd]],"")</f>
        <v/>
      </c>
      <c r="K202" s="141"/>
      <c r="L202" s="141"/>
      <c r="M202" s="141"/>
    </row>
    <row r="203" spans="1:13" x14ac:dyDescent="0.3">
      <c r="A203" s="142"/>
      <c r="B203" s="139"/>
      <c r="C203" s="140" t="str">
        <f t="shared" si="3"/>
        <v/>
      </c>
      <c r="D203" s="143" t="str">
        <f>IFERROR(ent_jan[[#This Row],[preço unitário]]*ent_jan[[#This Row],[Qtd]],"")</f>
        <v/>
      </c>
      <c r="F203" s="139"/>
      <c r="G203" s="139"/>
      <c r="H203" s="140" t="str">
        <f>IFERROR(VLOOKUP(vendas_jan[[#This Row],[Produto]],produtos,5,0),"")</f>
        <v/>
      </c>
      <c r="I203" s="140" t="str">
        <f>IFERROR(vendas_jan[[#This Row],[preço unitário]]*vendas_jan[[#This Row],[Qtd]],"")</f>
        <v/>
      </c>
      <c r="K203" s="141"/>
      <c r="L203" s="141"/>
      <c r="M203" s="141"/>
    </row>
    <row r="204" spans="1:13" x14ac:dyDescent="0.3">
      <c r="A204" s="142"/>
      <c r="B204" s="139"/>
      <c r="C204" s="140" t="str">
        <f t="shared" si="3"/>
        <v/>
      </c>
      <c r="D204" s="143" t="str">
        <f>IFERROR(ent_jan[[#This Row],[preço unitário]]*ent_jan[[#This Row],[Qtd]],"")</f>
        <v/>
      </c>
      <c r="F204" s="139"/>
      <c r="G204" s="139"/>
      <c r="H204" s="140" t="str">
        <f>IFERROR(VLOOKUP(vendas_jan[[#This Row],[Produto]],produtos,5,0),"")</f>
        <v/>
      </c>
      <c r="I204" s="140" t="str">
        <f>IFERROR(vendas_jan[[#This Row],[preço unitário]]*vendas_jan[[#This Row],[Qtd]],"")</f>
        <v/>
      </c>
      <c r="K204" s="141"/>
      <c r="L204" s="141"/>
      <c r="M204" s="141"/>
    </row>
    <row r="205" spans="1:13" x14ac:dyDescent="0.3">
      <c r="A205" s="142"/>
      <c r="B205" s="139"/>
      <c r="C205" s="140" t="str">
        <f t="shared" si="3"/>
        <v/>
      </c>
      <c r="D205" s="143" t="str">
        <f>IFERROR(ent_jan[[#This Row],[preço unitário]]*ent_jan[[#This Row],[Qtd]],"")</f>
        <v/>
      </c>
      <c r="F205" s="139"/>
      <c r="G205" s="139"/>
      <c r="H205" s="140" t="str">
        <f>IFERROR(VLOOKUP(vendas_jan[[#This Row],[Produto]],produtos,5,0),"")</f>
        <v/>
      </c>
      <c r="I205" s="140" t="str">
        <f>IFERROR(vendas_jan[[#This Row],[preço unitário]]*vendas_jan[[#This Row],[Qtd]],"")</f>
        <v/>
      </c>
      <c r="K205" s="141"/>
      <c r="L205" s="141"/>
      <c r="M205" s="141"/>
    </row>
    <row r="206" spans="1:13" x14ac:dyDescent="0.3">
      <c r="A206" s="142"/>
      <c r="B206" s="139"/>
      <c r="C206" s="140" t="str">
        <f t="shared" si="3"/>
        <v/>
      </c>
      <c r="D206" s="143" t="str">
        <f>IFERROR(ent_jan[[#This Row],[preço unitário]]*ent_jan[[#This Row],[Qtd]],"")</f>
        <v/>
      </c>
      <c r="F206" s="139"/>
      <c r="G206" s="139"/>
      <c r="H206" s="140" t="str">
        <f>IFERROR(VLOOKUP(vendas_jan[[#This Row],[Produto]],produtos,5,0),"")</f>
        <v/>
      </c>
      <c r="I206" s="140" t="str">
        <f>IFERROR(vendas_jan[[#This Row],[preço unitário]]*vendas_jan[[#This Row],[Qtd]],"")</f>
        <v/>
      </c>
      <c r="K206" s="141"/>
      <c r="L206" s="141"/>
      <c r="M206" s="141"/>
    </row>
    <row r="207" spans="1:13" x14ac:dyDescent="0.3">
      <c r="A207" s="142"/>
      <c r="B207" s="139"/>
      <c r="C207" s="140" t="str">
        <f t="shared" si="3"/>
        <v/>
      </c>
      <c r="D207" s="143" t="str">
        <f>IFERROR(ent_jan[[#This Row],[preço unitário]]*ent_jan[[#This Row],[Qtd]],"")</f>
        <v/>
      </c>
      <c r="F207" s="139"/>
      <c r="G207" s="139"/>
      <c r="H207" s="140" t="str">
        <f>IFERROR(VLOOKUP(vendas_jan[[#This Row],[Produto]],produtos,5,0),"")</f>
        <v/>
      </c>
      <c r="I207" s="140" t="str">
        <f>IFERROR(vendas_jan[[#This Row],[preço unitário]]*vendas_jan[[#This Row],[Qtd]],"")</f>
        <v/>
      </c>
      <c r="K207" s="141"/>
      <c r="L207" s="141"/>
      <c r="M207" s="141"/>
    </row>
    <row r="208" spans="1:13" x14ac:dyDescent="0.3">
      <c r="A208" s="142"/>
      <c r="B208" s="139"/>
      <c r="C208" s="140" t="str">
        <f t="shared" si="3"/>
        <v/>
      </c>
      <c r="D208" s="143" t="str">
        <f>IFERROR(ent_jan[[#This Row],[preço unitário]]*ent_jan[[#This Row],[Qtd]],"")</f>
        <v/>
      </c>
      <c r="F208" s="139"/>
      <c r="G208" s="139"/>
      <c r="H208" s="140" t="str">
        <f>IFERROR(VLOOKUP(vendas_jan[[#This Row],[Produto]],produtos,5,0),"")</f>
        <v/>
      </c>
      <c r="I208" s="140" t="str">
        <f>IFERROR(vendas_jan[[#This Row],[preço unitário]]*vendas_jan[[#This Row],[Qtd]],"")</f>
        <v/>
      </c>
      <c r="K208" s="141"/>
      <c r="L208" s="141"/>
      <c r="M208" s="141"/>
    </row>
    <row r="209" spans="1:13" x14ac:dyDescent="0.3">
      <c r="A209" s="142"/>
      <c r="B209" s="139"/>
      <c r="C209" s="140" t="str">
        <f t="shared" si="3"/>
        <v/>
      </c>
      <c r="D209" s="143" t="str">
        <f>IFERROR(ent_jan[[#This Row],[preço unitário]]*ent_jan[[#This Row],[Qtd]],"")</f>
        <v/>
      </c>
      <c r="F209" s="139"/>
      <c r="G209" s="139"/>
      <c r="H209" s="140" t="str">
        <f>IFERROR(VLOOKUP(vendas_jan[[#This Row],[Produto]],produtos,5,0),"")</f>
        <v/>
      </c>
      <c r="I209" s="140" t="str">
        <f>IFERROR(vendas_jan[[#This Row],[preço unitário]]*vendas_jan[[#This Row],[Qtd]],"")</f>
        <v/>
      </c>
      <c r="K209" s="141"/>
      <c r="L209" s="141"/>
      <c r="M209" s="141"/>
    </row>
    <row r="210" spans="1:13" x14ac:dyDescent="0.3">
      <c r="A210" s="142"/>
      <c r="B210" s="139"/>
      <c r="C210" s="140" t="str">
        <f t="shared" si="3"/>
        <v/>
      </c>
      <c r="D210" s="143" t="str">
        <f>IFERROR(ent_jan[[#This Row],[preço unitário]]*ent_jan[[#This Row],[Qtd]],"")</f>
        <v/>
      </c>
      <c r="F210" s="139"/>
      <c r="G210" s="139"/>
      <c r="H210" s="140" t="str">
        <f>IFERROR(VLOOKUP(vendas_jan[[#This Row],[Produto]],produtos,5,0),"")</f>
        <v/>
      </c>
      <c r="I210" s="140" t="str">
        <f>IFERROR(vendas_jan[[#This Row],[preço unitário]]*vendas_jan[[#This Row],[Qtd]],"")</f>
        <v/>
      </c>
      <c r="K210" s="141"/>
      <c r="L210" s="141"/>
      <c r="M210" s="141"/>
    </row>
    <row r="211" spans="1:13" x14ac:dyDescent="0.3">
      <c r="A211" s="142"/>
      <c r="B211" s="139"/>
      <c r="C211" s="140" t="str">
        <f t="shared" si="3"/>
        <v/>
      </c>
      <c r="D211" s="143" t="str">
        <f>IFERROR(ent_jan[[#This Row],[preço unitário]]*ent_jan[[#This Row],[Qtd]],"")</f>
        <v/>
      </c>
      <c r="F211" s="139"/>
      <c r="G211" s="139"/>
      <c r="H211" s="140" t="str">
        <f>IFERROR(VLOOKUP(vendas_jan[[#This Row],[Produto]],produtos,5,0),"")</f>
        <v/>
      </c>
      <c r="I211" s="140" t="str">
        <f>IFERROR(vendas_jan[[#This Row],[preço unitário]]*vendas_jan[[#This Row],[Qtd]],"")</f>
        <v/>
      </c>
      <c r="K211" s="141"/>
      <c r="L211" s="141"/>
      <c r="M211" s="141"/>
    </row>
    <row r="212" spans="1:13" x14ac:dyDescent="0.3">
      <c r="A212" s="142"/>
      <c r="B212" s="139"/>
      <c r="C212" s="140" t="str">
        <f t="shared" si="3"/>
        <v/>
      </c>
      <c r="D212" s="143" t="str">
        <f>IFERROR(ent_jan[[#This Row],[preço unitário]]*ent_jan[[#This Row],[Qtd]],"")</f>
        <v/>
      </c>
      <c r="F212" s="139"/>
      <c r="G212" s="139"/>
      <c r="H212" s="140" t="str">
        <f>IFERROR(VLOOKUP(vendas_jan[[#This Row],[Produto]],produtos,5,0),"")</f>
        <v/>
      </c>
      <c r="I212" s="140" t="str">
        <f>IFERROR(vendas_jan[[#This Row],[preço unitário]]*vendas_jan[[#This Row],[Qtd]],"")</f>
        <v/>
      </c>
      <c r="K212" s="141"/>
      <c r="L212" s="141"/>
      <c r="M212" s="141"/>
    </row>
    <row r="213" spans="1:13" x14ac:dyDescent="0.3">
      <c r="A213" s="142"/>
      <c r="B213" s="139"/>
      <c r="C213" s="140" t="str">
        <f t="shared" si="3"/>
        <v/>
      </c>
      <c r="D213" s="143" t="str">
        <f>IFERROR(ent_jan[[#This Row],[preço unitário]]*ent_jan[[#This Row],[Qtd]],"")</f>
        <v/>
      </c>
      <c r="F213" s="139"/>
      <c r="G213" s="139"/>
      <c r="H213" s="140" t="str">
        <f>IFERROR(VLOOKUP(vendas_jan[[#This Row],[Produto]],produtos,5,0),"")</f>
        <v/>
      </c>
      <c r="I213" s="140" t="str">
        <f>IFERROR(vendas_jan[[#This Row],[preço unitário]]*vendas_jan[[#This Row],[Qtd]],"")</f>
        <v/>
      </c>
      <c r="K213" s="141"/>
      <c r="L213" s="141"/>
      <c r="M213" s="141"/>
    </row>
    <row r="214" spans="1:13" x14ac:dyDescent="0.3">
      <c r="A214" s="142"/>
      <c r="B214" s="139"/>
      <c r="C214" s="140" t="str">
        <f t="shared" si="3"/>
        <v/>
      </c>
      <c r="D214" s="143" t="str">
        <f>IFERROR(ent_jan[[#This Row],[preço unitário]]*ent_jan[[#This Row],[Qtd]],"")</f>
        <v/>
      </c>
      <c r="F214" s="139"/>
      <c r="G214" s="139"/>
      <c r="H214" s="140" t="str">
        <f>IFERROR(VLOOKUP(vendas_jan[[#This Row],[Produto]],produtos,5,0),"")</f>
        <v/>
      </c>
      <c r="I214" s="140" t="str">
        <f>IFERROR(vendas_jan[[#This Row],[preço unitário]]*vendas_jan[[#This Row],[Qtd]],"")</f>
        <v/>
      </c>
      <c r="K214" s="141"/>
      <c r="L214" s="141"/>
      <c r="M214" s="141"/>
    </row>
    <row r="215" spans="1:13" x14ac:dyDescent="0.3">
      <c r="A215" s="142"/>
      <c r="B215" s="139"/>
      <c r="C215" s="140" t="str">
        <f t="shared" si="3"/>
        <v/>
      </c>
      <c r="D215" s="143" t="str">
        <f>IFERROR(ent_jan[[#This Row],[preço unitário]]*ent_jan[[#This Row],[Qtd]],"")</f>
        <v/>
      </c>
      <c r="F215" s="139"/>
      <c r="G215" s="139"/>
      <c r="H215" s="140" t="str">
        <f>IFERROR(VLOOKUP(vendas_jan[[#This Row],[Produto]],produtos,5,0),"")</f>
        <v/>
      </c>
      <c r="I215" s="140" t="str">
        <f>IFERROR(vendas_jan[[#This Row],[preço unitário]]*vendas_jan[[#This Row],[Qtd]],"")</f>
        <v/>
      </c>
      <c r="K215" s="141"/>
      <c r="L215" s="141"/>
      <c r="M215" s="141"/>
    </row>
    <row r="216" spans="1:13" x14ac:dyDescent="0.3">
      <c r="A216" s="142"/>
      <c r="B216" s="139"/>
      <c r="C216" s="140" t="str">
        <f t="shared" si="3"/>
        <v/>
      </c>
      <c r="D216" s="143" t="str">
        <f>IFERROR(ent_jan[[#This Row],[preço unitário]]*ent_jan[[#This Row],[Qtd]],"")</f>
        <v/>
      </c>
      <c r="F216" s="139"/>
      <c r="G216" s="139"/>
      <c r="H216" s="140" t="str">
        <f>IFERROR(VLOOKUP(vendas_jan[[#This Row],[Produto]],produtos,5,0),"")</f>
        <v/>
      </c>
      <c r="I216" s="140" t="str">
        <f>IFERROR(vendas_jan[[#This Row],[preço unitário]]*vendas_jan[[#This Row],[Qtd]],"")</f>
        <v/>
      </c>
      <c r="K216" s="141"/>
      <c r="L216" s="141"/>
      <c r="M216" s="141"/>
    </row>
    <row r="217" spans="1:13" x14ac:dyDescent="0.3">
      <c r="A217" s="142"/>
      <c r="B217" s="139"/>
      <c r="C217" s="140" t="str">
        <f t="shared" si="3"/>
        <v/>
      </c>
      <c r="D217" s="143" t="str">
        <f>IFERROR(ent_jan[[#This Row],[preço unitário]]*ent_jan[[#This Row],[Qtd]],"")</f>
        <v/>
      </c>
      <c r="F217" s="139"/>
      <c r="G217" s="139"/>
      <c r="H217" s="140" t="str">
        <f>IFERROR(VLOOKUP(vendas_jan[[#This Row],[Produto]],produtos,5,0),"")</f>
        <v/>
      </c>
      <c r="I217" s="140" t="str">
        <f>IFERROR(vendas_jan[[#This Row],[preço unitário]]*vendas_jan[[#This Row],[Qtd]],"")</f>
        <v/>
      </c>
      <c r="K217" s="141"/>
      <c r="L217" s="141"/>
      <c r="M217" s="141"/>
    </row>
    <row r="218" spans="1:13" x14ac:dyDescent="0.3">
      <c r="A218" s="142"/>
      <c r="B218" s="139"/>
      <c r="C218" s="140" t="str">
        <f t="shared" si="3"/>
        <v/>
      </c>
      <c r="D218" s="143" t="str">
        <f>IFERROR(ent_jan[[#This Row],[preço unitário]]*ent_jan[[#This Row],[Qtd]],"")</f>
        <v/>
      </c>
      <c r="F218" s="139"/>
      <c r="G218" s="139"/>
      <c r="H218" s="140" t="str">
        <f>IFERROR(VLOOKUP(vendas_jan[[#This Row],[Produto]],produtos,5,0),"")</f>
        <v/>
      </c>
      <c r="I218" s="140" t="str">
        <f>IFERROR(vendas_jan[[#This Row],[preço unitário]]*vendas_jan[[#This Row],[Qtd]],"")</f>
        <v/>
      </c>
      <c r="K218" s="141"/>
      <c r="L218" s="141"/>
      <c r="M218" s="141"/>
    </row>
    <row r="219" spans="1:13" x14ac:dyDescent="0.3">
      <c r="A219" s="142"/>
      <c r="B219" s="139"/>
      <c r="C219" s="140" t="str">
        <f t="shared" si="3"/>
        <v/>
      </c>
      <c r="D219" s="143" t="str">
        <f>IFERROR(ent_jan[[#This Row],[preço unitário]]*ent_jan[[#This Row],[Qtd]],"")</f>
        <v/>
      </c>
      <c r="F219" s="139"/>
      <c r="G219" s="139"/>
      <c r="H219" s="140" t="str">
        <f>IFERROR(VLOOKUP(vendas_jan[[#This Row],[Produto]],produtos,5,0),"")</f>
        <v/>
      </c>
      <c r="I219" s="140" t="str">
        <f>IFERROR(vendas_jan[[#This Row],[preço unitário]]*vendas_jan[[#This Row],[Qtd]],"")</f>
        <v/>
      </c>
      <c r="K219" s="141"/>
      <c r="L219" s="141"/>
      <c r="M219" s="141"/>
    </row>
    <row r="220" spans="1:13" x14ac:dyDescent="0.3">
      <c r="A220" s="142"/>
      <c r="B220" s="139"/>
      <c r="C220" s="140" t="str">
        <f t="shared" si="3"/>
        <v/>
      </c>
      <c r="D220" s="143" t="str">
        <f>IFERROR(ent_jan[[#This Row],[preço unitário]]*ent_jan[[#This Row],[Qtd]],"")</f>
        <v/>
      </c>
      <c r="F220" s="139"/>
      <c r="G220" s="139"/>
      <c r="H220" s="140" t="str">
        <f>IFERROR(VLOOKUP(vendas_jan[[#This Row],[Produto]],produtos,5,0),"")</f>
        <v/>
      </c>
      <c r="I220" s="140" t="str">
        <f>IFERROR(vendas_jan[[#This Row],[preço unitário]]*vendas_jan[[#This Row],[Qtd]],"")</f>
        <v/>
      </c>
      <c r="K220" s="141"/>
      <c r="L220" s="141"/>
      <c r="M220" s="141"/>
    </row>
    <row r="221" spans="1:13" x14ac:dyDescent="0.3">
      <c r="A221" s="142"/>
      <c r="B221" s="139"/>
      <c r="C221" s="140" t="str">
        <f t="shared" si="3"/>
        <v/>
      </c>
      <c r="D221" s="143" t="str">
        <f>IFERROR(ent_jan[[#This Row],[preço unitário]]*ent_jan[[#This Row],[Qtd]],"")</f>
        <v/>
      </c>
      <c r="F221" s="139"/>
      <c r="G221" s="139"/>
      <c r="H221" s="140" t="str">
        <f>IFERROR(VLOOKUP(vendas_jan[[#This Row],[Produto]],produtos,5,0),"")</f>
        <v/>
      </c>
      <c r="I221" s="140" t="str">
        <f>IFERROR(vendas_jan[[#This Row],[preço unitário]]*vendas_jan[[#This Row],[Qtd]],"")</f>
        <v/>
      </c>
      <c r="K221" s="141"/>
      <c r="L221" s="141"/>
      <c r="M221" s="141"/>
    </row>
    <row r="222" spans="1:13" x14ac:dyDescent="0.3">
      <c r="A222" s="142"/>
      <c r="B222" s="139"/>
      <c r="C222" s="140" t="str">
        <f t="shared" si="3"/>
        <v/>
      </c>
      <c r="D222" s="143" t="str">
        <f>IFERROR(ent_jan[[#This Row],[preço unitário]]*ent_jan[[#This Row],[Qtd]],"")</f>
        <v/>
      </c>
      <c r="F222" s="139"/>
      <c r="G222" s="139"/>
      <c r="H222" s="140" t="str">
        <f>IFERROR(VLOOKUP(vendas_jan[[#This Row],[Produto]],produtos,5,0),"")</f>
        <v/>
      </c>
      <c r="I222" s="140" t="str">
        <f>IFERROR(vendas_jan[[#This Row],[preço unitário]]*vendas_jan[[#This Row],[Qtd]],"")</f>
        <v/>
      </c>
      <c r="K222" s="141"/>
      <c r="L222" s="141"/>
      <c r="M222" s="141"/>
    </row>
    <row r="223" spans="1:13" x14ac:dyDescent="0.3">
      <c r="A223" s="142"/>
      <c r="B223" s="139"/>
      <c r="C223" s="140" t="str">
        <f t="shared" si="3"/>
        <v/>
      </c>
      <c r="D223" s="143" t="str">
        <f>IFERROR(ent_jan[[#This Row],[preço unitário]]*ent_jan[[#This Row],[Qtd]],"")</f>
        <v/>
      </c>
      <c r="F223" s="139"/>
      <c r="G223" s="139"/>
      <c r="H223" s="140" t="str">
        <f>IFERROR(VLOOKUP(vendas_jan[[#This Row],[Produto]],produtos,5,0),"")</f>
        <v/>
      </c>
      <c r="I223" s="140" t="str">
        <f>IFERROR(vendas_jan[[#This Row],[preço unitário]]*vendas_jan[[#This Row],[Qtd]],"")</f>
        <v/>
      </c>
      <c r="K223" s="141"/>
      <c r="L223" s="141"/>
      <c r="M223" s="141"/>
    </row>
    <row r="224" spans="1:13" x14ac:dyDescent="0.3">
      <c r="A224" s="142"/>
      <c r="B224" s="139"/>
      <c r="C224" s="140" t="str">
        <f t="shared" si="3"/>
        <v/>
      </c>
      <c r="D224" s="143" t="str">
        <f>IFERROR(ent_jan[[#This Row],[preço unitário]]*ent_jan[[#This Row],[Qtd]],"")</f>
        <v/>
      </c>
      <c r="F224" s="139"/>
      <c r="G224" s="139"/>
      <c r="H224" s="140" t="str">
        <f>IFERROR(VLOOKUP(vendas_jan[[#This Row],[Produto]],produtos,5,0),"")</f>
        <v/>
      </c>
      <c r="I224" s="140" t="str">
        <f>IFERROR(vendas_jan[[#This Row],[preço unitário]]*vendas_jan[[#This Row],[Qtd]],"")</f>
        <v/>
      </c>
      <c r="K224" s="141"/>
      <c r="L224" s="141"/>
      <c r="M224" s="141"/>
    </row>
    <row r="225" spans="1:13" x14ac:dyDescent="0.3">
      <c r="A225" s="142"/>
      <c r="B225" s="139"/>
      <c r="C225" s="140" t="str">
        <f t="shared" si="3"/>
        <v/>
      </c>
      <c r="D225" s="143" t="str">
        <f>IFERROR(ent_jan[[#This Row],[preço unitário]]*ent_jan[[#This Row],[Qtd]],"")</f>
        <v/>
      </c>
      <c r="F225" s="139"/>
      <c r="G225" s="139"/>
      <c r="H225" s="140" t="str">
        <f>IFERROR(VLOOKUP(vendas_jan[[#This Row],[Produto]],produtos,5,0),"")</f>
        <v/>
      </c>
      <c r="I225" s="140" t="str">
        <f>IFERROR(vendas_jan[[#This Row],[preço unitário]]*vendas_jan[[#This Row],[Qtd]],"")</f>
        <v/>
      </c>
      <c r="K225" s="141"/>
      <c r="L225" s="141"/>
      <c r="M225" s="141"/>
    </row>
    <row r="226" spans="1:13" x14ac:dyDescent="0.3">
      <c r="A226" s="142"/>
      <c r="B226" s="139"/>
      <c r="C226" s="140" t="str">
        <f t="shared" si="3"/>
        <v/>
      </c>
      <c r="D226" s="143" t="str">
        <f>IFERROR(ent_jan[[#This Row],[preço unitário]]*ent_jan[[#This Row],[Qtd]],"")</f>
        <v/>
      </c>
      <c r="F226" s="139"/>
      <c r="G226" s="139"/>
      <c r="H226" s="140" t="str">
        <f>IFERROR(VLOOKUP(vendas_jan[[#This Row],[Produto]],produtos,5,0),"")</f>
        <v/>
      </c>
      <c r="I226" s="140" t="str">
        <f>IFERROR(vendas_jan[[#This Row],[preço unitário]]*vendas_jan[[#This Row],[Qtd]],"")</f>
        <v/>
      </c>
      <c r="K226" s="141"/>
      <c r="L226" s="141"/>
      <c r="M226" s="141"/>
    </row>
    <row r="227" spans="1:13" x14ac:dyDescent="0.3">
      <c r="A227" s="142"/>
      <c r="B227" s="139"/>
      <c r="C227" s="140" t="str">
        <f t="shared" si="3"/>
        <v/>
      </c>
      <c r="D227" s="143" t="str">
        <f>IFERROR(ent_jan[[#This Row],[preço unitário]]*ent_jan[[#This Row],[Qtd]],"")</f>
        <v/>
      </c>
      <c r="F227" s="139"/>
      <c r="G227" s="139"/>
      <c r="H227" s="140" t="str">
        <f>IFERROR(VLOOKUP(vendas_jan[[#This Row],[Produto]],produtos,5,0),"")</f>
        <v/>
      </c>
      <c r="I227" s="140" t="str">
        <f>IFERROR(vendas_jan[[#This Row],[preço unitário]]*vendas_jan[[#This Row],[Qtd]],"")</f>
        <v/>
      </c>
      <c r="K227" s="141"/>
      <c r="L227" s="141"/>
      <c r="M227" s="141"/>
    </row>
    <row r="228" spans="1:13" x14ac:dyDescent="0.3">
      <c r="A228" s="142"/>
      <c r="B228" s="139"/>
      <c r="C228" s="140" t="str">
        <f t="shared" si="3"/>
        <v/>
      </c>
      <c r="D228" s="143" t="str">
        <f>IFERROR(ent_jan[[#This Row],[preço unitário]]*ent_jan[[#This Row],[Qtd]],"")</f>
        <v/>
      </c>
      <c r="F228" s="139"/>
      <c r="G228" s="139"/>
      <c r="H228" s="140" t="str">
        <f>IFERROR(VLOOKUP(vendas_jan[[#This Row],[Produto]],produtos,5,0),"")</f>
        <v/>
      </c>
      <c r="I228" s="140" t="str">
        <f>IFERROR(vendas_jan[[#This Row],[preço unitário]]*vendas_jan[[#This Row],[Qtd]],"")</f>
        <v/>
      </c>
      <c r="K228" s="141"/>
      <c r="L228" s="141"/>
      <c r="M228" s="141"/>
    </row>
    <row r="229" spans="1:13" x14ac:dyDescent="0.3">
      <c r="A229" s="142"/>
      <c r="B229" s="139"/>
      <c r="C229" s="140" t="str">
        <f t="shared" si="3"/>
        <v/>
      </c>
      <c r="D229" s="143" t="str">
        <f>IFERROR(ent_jan[[#This Row],[preço unitário]]*ent_jan[[#This Row],[Qtd]],"")</f>
        <v/>
      </c>
      <c r="F229" s="139"/>
      <c r="G229" s="139"/>
      <c r="H229" s="140" t="str">
        <f>IFERROR(VLOOKUP(vendas_jan[[#This Row],[Produto]],produtos,5,0),"")</f>
        <v/>
      </c>
      <c r="I229" s="140" t="str">
        <f>IFERROR(vendas_jan[[#This Row],[preço unitário]]*vendas_jan[[#This Row],[Qtd]],"")</f>
        <v/>
      </c>
      <c r="K229" s="141"/>
      <c r="L229" s="141"/>
      <c r="M229" s="141"/>
    </row>
    <row r="230" spans="1:13" x14ac:dyDescent="0.3">
      <c r="A230" s="142"/>
      <c r="B230" s="139"/>
      <c r="C230" s="140" t="str">
        <f t="shared" si="3"/>
        <v/>
      </c>
      <c r="D230" s="143" t="str">
        <f>IFERROR(ent_jan[[#This Row],[preço unitário]]*ent_jan[[#This Row],[Qtd]],"")</f>
        <v/>
      </c>
      <c r="F230" s="139"/>
      <c r="G230" s="139"/>
      <c r="H230" s="140" t="str">
        <f>IFERROR(VLOOKUP(vendas_jan[[#This Row],[Produto]],produtos,5,0),"")</f>
        <v/>
      </c>
      <c r="I230" s="140" t="str">
        <f>IFERROR(vendas_jan[[#This Row],[preço unitário]]*vendas_jan[[#This Row],[Qtd]],"")</f>
        <v/>
      </c>
      <c r="K230" s="141"/>
      <c r="L230" s="141"/>
      <c r="M230" s="141"/>
    </row>
    <row r="231" spans="1:13" x14ac:dyDescent="0.3">
      <c r="A231" s="142"/>
      <c r="B231" s="139"/>
      <c r="C231" s="140" t="str">
        <f t="shared" si="3"/>
        <v/>
      </c>
      <c r="D231" s="143" t="str">
        <f>IFERROR(ent_jan[[#This Row],[preço unitário]]*ent_jan[[#This Row],[Qtd]],"")</f>
        <v/>
      </c>
      <c r="F231" s="139"/>
      <c r="G231" s="139"/>
      <c r="H231" s="140" t="str">
        <f>IFERROR(VLOOKUP(vendas_jan[[#This Row],[Produto]],produtos,5,0),"")</f>
        <v/>
      </c>
      <c r="I231" s="140" t="str">
        <f>IFERROR(vendas_jan[[#This Row],[preço unitário]]*vendas_jan[[#This Row],[Qtd]],"")</f>
        <v/>
      </c>
      <c r="K231" s="141"/>
      <c r="L231" s="141"/>
      <c r="M231" s="141"/>
    </row>
    <row r="232" spans="1:13" x14ac:dyDescent="0.3">
      <c r="A232" s="142"/>
      <c r="B232" s="139"/>
      <c r="C232" s="140" t="str">
        <f t="shared" si="3"/>
        <v/>
      </c>
      <c r="D232" s="143" t="str">
        <f>IFERROR(ent_jan[[#This Row],[preço unitário]]*ent_jan[[#This Row],[Qtd]],"")</f>
        <v/>
      </c>
      <c r="F232" s="139"/>
      <c r="G232" s="139"/>
      <c r="H232" s="140" t="str">
        <f>IFERROR(VLOOKUP(vendas_jan[[#This Row],[Produto]],produtos,5,0),"")</f>
        <v/>
      </c>
      <c r="I232" s="140" t="str">
        <f>IFERROR(vendas_jan[[#This Row],[preço unitário]]*vendas_jan[[#This Row],[Qtd]],"")</f>
        <v/>
      </c>
      <c r="K232" s="141"/>
      <c r="L232" s="141"/>
      <c r="M232" s="141"/>
    </row>
    <row r="233" spans="1:13" x14ac:dyDescent="0.3">
      <c r="A233" s="142"/>
      <c r="B233" s="139"/>
      <c r="C233" s="140" t="str">
        <f t="shared" si="3"/>
        <v/>
      </c>
      <c r="D233" s="143" t="str">
        <f>IFERROR(ent_jan[[#This Row],[preço unitário]]*ent_jan[[#This Row],[Qtd]],"")</f>
        <v/>
      </c>
      <c r="F233" s="139"/>
      <c r="G233" s="139"/>
      <c r="H233" s="140" t="str">
        <f>IFERROR(VLOOKUP(vendas_jan[[#This Row],[Produto]],produtos,5,0),"")</f>
        <v/>
      </c>
      <c r="I233" s="140" t="str">
        <f>IFERROR(vendas_jan[[#This Row],[preço unitário]]*vendas_jan[[#This Row],[Qtd]],"")</f>
        <v/>
      </c>
      <c r="K233" s="141"/>
      <c r="L233" s="141"/>
      <c r="M233" s="141"/>
    </row>
    <row r="234" spans="1:13" x14ac:dyDescent="0.3">
      <c r="A234" s="142"/>
      <c r="B234" s="139"/>
      <c r="C234" s="140" t="str">
        <f t="shared" si="3"/>
        <v/>
      </c>
      <c r="D234" s="143" t="str">
        <f>IFERROR(ent_jan[[#This Row],[preço unitário]]*ent_jan[[#This Row],[Qtd]],"")</f>
        <v/>
      </c>
      <c r="F234" s="139"/>
      <c r="G234" s="139"/>
      <c r="H234" s="140" t="str">
        <f>IFERROR(VLOOKUP(vendas_jan[[#This Row],[Produto]],produtos,5,0),"")</f>
        <v/>
      </c>
      <c r="I234" s="140" t="str">
        <f>IFERROR(vendas_jan[[#This Row],[preço unitário]]*vendas_jan[[#This Row],[Qtd]],"")</f>
        <v/>
      </c>
      <c r="K234" s="141"/>
      <c r="L234" s="141"/>
      <c r="M234" s="141"/>
    </row>
    <row r="235" spans="1:13" x14ac:dyDescent="0.3">
      <c r="A235" s="142"/>
      <c r="B235" s="139"/>
      <c r="C235" s="140" t="str">
        <f t="shared" si="3"/>
        <v/>
      </c>
      <c r="D235" s="143" t="str">
        <f>IFERROR(ent_jan[[#This Row],[preço unitário]]*ent_jan[[#This Row],[Qtd]],"")</f>
        <v/>
      </c>
      <c r="F235" s="139"/>
      <c r="G235" s="139"/>
      <c r="H235" s="140" t="str">
        <f>IFERROR(VLOOKUP(vendas_jan[[#This Row],[Produto]],produtos,5,0),"")</f>
        <v/>
      </c>
      <c r="I235" s="140" t="str">
        <f>IFERROR(vendas_jan[[#This Row],[preço unitário]]*vendas_jan[[#This Row],[Qtd]],"")</f>
        <v/>
      </c>
      <c r="K235" s="141"/>
      <c r="L235" s="141"/>
      <c r="M235" s="141"/>
    </row>
    <row r="236" spans="1:13" x14ac:dyDescent="0.3">
      <c r="A236" s="142"/>
      <c r="B236" s="139"/>
      <c r="C236" s="140" t="str">
        <f t="shared" si="3"/>
        <v/>
      </c>
      <c r="D236" s="143" t="str">
        <f>IFERROR(ent_jan[[#This Row],[preço unitário]]*ent_jan[[#This Row],[Qtd]],"")</f>
        <v/>
      </c>
      <c r="F236" s="139"/>
      <c r="G236" s="139"/>
      <c r="H236" s="140" t="str">
        <f>IFERROR(VLOOKUP(vendas_jan[[#This Row],[Produto]],produtos,5,0),"")</f>
        <v/>
      </c>
      <c r="I236" s="140" t="str">
        <f>IFERROR(vendas_jan[[#This Row],[preço unitário]]*vendas_jan[[#This Row],[Qtd]],"")</f>
        <v/>
      </c>
      <c r="K236" s="141"/>
      <c r="L236" s="141"/>
      <c r="M236" s="141"/>
    </row>
    <row r="237" spans="1:13" x14ac:dyDescent="0.3">
      <c r="A237" s="142"/>
      <c r="B237" s="139"/>
      <c r="C237" s="140" t="str">
        <f t="shared" si="3"/>
        <v/>
      </c>
      <c r="D237" s="143" t="str">
        <f>IFERROR(ent_jan[[#This Row],[preço unitário]]*ent_jan[[#This Row],[Qtd]],"")</f>
        <v/>
      </c>
      <c r="F237" s="139"/>
      <c r="G237" s="139"/>
      <c r="H237" s="140" t="str">
        <f>IFERROR(VLOOKUP(vendas_jan[[#This Row],[Produto]],produtos,5,0),"")</f>
        <v/>
      </c>
      <c r="I237" s="140" t="str">
        <f>IFERROR(vendas_jan[[#This Row],[preço unitário]]*vendas_jan[[#This Row],[Qtd]],"")</f>
        <v/>
      </c>
      <c r="K237" s="141"/>
      <c r="L237" s="141"/>
      <c r="M237" s="141"/>
    </row>
    <row r="238" spans="1:13" x14ac:dyDescent="0.3">
      <c r="A238" s="142"/>
      <c r="B238" s="139"/>
      <c r="C238" s="140" t="str">
        <f t="shared" si="3"/>
        <v/>
      </c>
      <c r="D238" s="143" t="str">
        <f>IFERROR(ent_jan[[#This Row],[preço unitário]]*ent_jan[[#This Row],[Qtd]],"")</f>
        <v/>
      </c>
      <c r="F238" s="139"/>
      <c r="G238" s="139"/>
      <c r="H238" s="140" t="str">
        <f>IFERROR(VLOOKUP(vendas_jan[[#This Row],[Produto]],produtos,5,0),"")</f>
        <v/>
      </c>
      <c r="I238" s="140" t="str">
        <f>IFERROR(vendas_jan[[#This Row],[preço unitário]]*vendas_jan[[#This Row],[Qtd]],"")</f>
        <v/>
      </c>
      <c r="K238" s="141"/>
      <c r="L238" s="141"/>
      <c r="M238" s="141"/>
    </row>
    <row r="239" spans="1:13" x14ac:dyDescent="0.3">
      <c r="A239" s="142"/>
      <c r="B239" s="139"/>
      <c r="C239" s="140" t="str">
        <f t="shared" si="3"/>
        <v/>
      </c>
      <c r="D239" s="143" t="str">
        <f>IFERROR(ent_jan[[#This Row],[preço unitário]]*ent_jan[[#This Row],[Qtd]],"")</f>
        <v/>
      </c>
      <c r="F239" s="139"/>
      <c r="G239" s="139"/>
      <c r="H239" s="140" t="str">
        <f>IFERROR(VLOOKUP(vendas_jan[[#This Row],[Produto]],produtos,5,0),"")</f>
        <v/>
      </c>
      <c r="I239" s="140" t="str">
        <f>IFERROR(vendas_jan[[#This Row],[preço unitário]]*vendas_jan[[#This Row],[Qtd]],"")</f>
        <v/>
      </c>
      <c r="K239" s="141"/>
      <c r="L239" s="141"/>
      <c r="M239" s="141"/>
    </row>
    <row r="240" spans="1:13" x14ac:dyDescent="0.3">
      <c r="A240" s="142"/>
      <c r="B240" s="139"/>
      <c r="C240" s="140" t="str">
        <f t="shared" si="3"/>
        <v/>
      </c>
      <c r="D240" s="143" t="str">
        <f>IFERROR(ent_jan[[#This Row],[preço unitário]]*ent_jan[[#This Row],[Qtd]],"")</f>
        <v/>
      </c>
      <c r="F240" s="139"/>
      <c r="G240" s="139"/>
      <c r="H240" s="140" t="str">
        <f>IFERROR(VLOOKUP(vendas_jan[[#This Row],[Produto]],produtos,5,0),"")</f>
        <v/>
      </c>
      <c r="I240" s="140" t="str">
        <f>IFERROR(vendas_jan[[#This Row],[preço unitário]]*vendas_jan[[#This Row],[Qtd]],"")</f>
        <v/>
      </c>
      <c r="K240" s="141"/>
      <c r="L240" s="141"/>
      <c r="M240" s="141"/>
    </row>
    <row r="241" spans="1:13" x14ac:dyDescent="0.3">
      <c r="A241" s="142"/>
      <c r="B241" s="139"/>
      <c r="C241" s="140" t="str">
        <f t="shared" si="3"/>
        <v/>
      </c>
      <c r="D241" s="143" t="str">
        <f>IFERROR(ent_jan[[#This Row],[preço unitário]]*ent_jan[[#This Row],[Qtd]],"")</f>
        <v/>
      </c>
      <c r="F241" s="139"/>
      <c r="G241" s="139"/>
      <c r="H241" s="140" t="str">
        <f>IFERROR(VLOOKUP(vendas_jan[[#This Row],[Produto]],produtos,5,0),"")</f>
        <v/>
      </c>
      <c r="I241" s="140" t="str">
        <f>IFERROR(vendas_jan[[#This Row],[preço unitário]]*vendas_jan[[#This Row],[Qtd]],"")</f>
        <v/>
      </c>
      <c r="K241" s="141"/>
      <c r="L241" s="141"/>
      <c r="M241" s="141"/>
    </row>
    <row r="242" spans="1:13" x14ac:dyDescent="0.3">
      <c r="A242" s="142"/>
      <c r="B242" s="139"/>
      <c r="C242" s="140" t="str">
        <f t="shared" si="3"/>
        <v/>
      </c>
      <c r="D242" s="143" t="str">
        <f>IFERROR(ent_jan[[#This Row],[preço unitário]]*ent_jan[[#This Row],[Qtd]],"")</f>
        <v/>
      </c>
      <c r="F242" s="139"/>
      <c r="G242" s="139"/>
      <c r="H242" s="140" t="str">
        <f>IFERROR(VLOOKUP(vendas_jan[[#This Row],[Produto]],produtos,5,0),"")</f>
        <v/>
      </c>
      <c r="I242" s="140" t="str">
        <f>IFERROR(vendas_jan[[#This Row],[preço unitário]]*vendas_jan[[#This Row],[Qtd]],"")</f>
        <v/>
      </c>
      <c r="K242" s="141"/>
      <c r="L242" s="141"/>
      <c r="M242" s="141"/>
    </row>
    <row r="243" spans="1:13" x14ac:dyDescent="0.3">
      <c r="A243" s="142"/>
      <c r="B243" s="139"/>
      <c r="C243" s="140" t="str">
        <f t="shared" si="3"/>
        <v/>
      </c>
      <c r="D243" s="143" t="str">
        <f>IFERROR(ent_jan[[#This Row],[preço unitário]]*ent_jan[[#This Row],[Qtd]],"")</f>
        <v/>
      </c>
      <c r="F243" s="139"/>
      <c r="G243" s="139"/>
      <c r="H243" s="140" t="str">
        <f>IFERROR(VLOOKUP(vendas_jan[[#This Row],[Produto]],produtos,5,0),"")</f>
        <v/>
      </c>
      <c r="I243" s="140" t="str">
        <f>IFERROR(vendas_jan[[#This Row],[preço unitário]]*vendas_jan[[#This Row],[Qtd]],"")</f>
        <v/>
      </c>
      <c r="K243" s="141"/>
      <c r="L243" s="141"/>
      <c r="M243" s="141"/>
    </row>
    <row r="244" spans="1:13" x14ac:dyDescent="0.3">
      <c r="A244" s="142"/>
      <c r="B244" s="139"/>
      <c r="C244" s="140" t="str">
        <f t="shared" si="3"/>
        <v/>
      </c>
      <c r="D244" s="143" t="str">
        <f>IFERROR(ent_jan[[#This Row],[preço unitário]]*ent_jan[[#This Row],[Qtd]],"")</f>
        <v/>
      </c>
      <c r="F244" s="139"/>
      <c r="G244" s="139"/>
      <c r="H244" s="140" t="str">
        <f>IFERROR(VLOOKUP(vendas_jan[[#This Row],[Produto]],produtos,5,0),"")</f>
        <v/>
      </c>
      <c r="I244" s="140" t="str">
        <f>IFERROR(vendas_jan[[#This Row],[preço unitário]]*vendas_jan[[#This Row],[Qtd]],"")</f>
        <v/>
      </c>
      <c r="K244" s="141"/>
      <c r="L244" s="141"/>
      <c r="M244" s="141"/>
    </row>
    <row r="245" spans="1:13" x14ac:dyDescent="0.3">
      <c r="A245" s="142"/>
      <c r="B245" s="139"/>
      <c r="C245" s="140" t="str">
        <f t="shared" si="3"/>
        <v/>
      </c>
      <c r="D245" s="143" t="str">
        <f>IFERROR(ent_jan[[#This Row],[preço unitário]]*ent_jan[[#This Row],[Qtd]],"")</f>
        <v/>
      </c>
      <c r="F245" s="139"/>
      <c r="G245" s="139"/>
      <c r="H245" s="140" t="str">
        <f>IFERROR(VLOOKUP(vendas_jan[[#This Row],[Produto]],produtos,5,0),"")</f>
        <v/>
      </c>
      <c r="I245" s="140" t="str">
        <f>IFERROR(vendas_jan[[#This Row],[preço unitário]]*vendas_jan[[#This Row],[Qtd]],"")</f>
        <v/>
      </c>
      <c r="K245" s="141"/>
      <c r="L245" s="141"/>
      <c r="M245" s="141"/>
    </row>
    <row r="246" spans="1:13" x14ac:dyDescent="0.3">
      <c r="A246" s="142"/>
      <c r="B246" s="139"/>
      <c r="C246" s="140" t="str">
        <f t="shared" si="3"/>
        <v/>
      </c>
      <c r="D246" s="143" t="str">
        <f>IFERROR(ent_jan[[#This Row],[preço unitário]]*ent_jan[[#This Row],[Qtd]],"")</f>
        <v/>
      </c>
      <c r="F246" s="139"/>
      <c r="G246" s="139"/>
      <c r="H246" s="140" t="str">
        <f>IFERROR(VLOOKUP(vendas_jan[[#This Row],[Produto]],produtos,5,0),"")</f>
        <v/>
      </c>
      <c r="I246" s="140" t="str">
        <f>IFERROR(vendas_jan[[#This Row],[preço unitário]]*vendas_jan[[#This Row],[Qtd]],"")</f>
        <v/>
      </c>
      <c r="K246" s="141"/>
      <c r="L246" s="141"/>
      <c r="M246" s="141"/>
    </row>
    <row r="247" spans="1:13" x14ac:dyDescent="0.3">
      <c r="A247" s="142"/>
      <c r="B247" s="139"/>
      <c r="C247" s="140" t="str">
        <f t="shared" si="3"/>
        <v/>
      </c>
      <c r="D247" s="143" t="str">
        <f>IFERROR(ent_jan[[#This Row],[preço unitário]]*ent_jan[[#This Row],[Qtd]],"")</f>
        <v/>
      </c>
      <c r="F247" s="139"/>
      <c r="G247" s="139"/>
      <c r="H247" s="140" t="str">
        <f>IFERROR(VLOOKUP(vendas_jan[[#This Row],[Produto]],produtos,5,0),"")</f>
        <v/>
      </c>
      <c r="I247" s="140" t="str">
        <f>IFERROR(vendas_jan[[#This Row],[preço unitário]]*vendas_jan[[#This Row],[Qtd]],"")</f>
        <v/>
      </c>
      <c r="K247" s="141"/>
      <c r="L247" s="141"/>
      <c r="M247" s="141"/>
    </row>
    <row r="248" spans="1:13" x14ac:dyDescent="0.3">
      <c r="A248" s="142"/>
      <c r="B248" s="139"/>
      <c r="C248" s="140" t="str">
        <f t="shared" si="3"/>
        <v/>
      </c>
      <c r="D248" s="143" t="str">
        <f>IFERROR(ent_jan[[#This Row],[preço unitário]]*ent_jan[[#This Row],[Qtd]],"")</f>
        <v/>
      </c>
      <c r="F248" s="139"/>
      <c r="G248" s="139"/>
      <c r="H248" s="140" t="str">
        <f>IFERROR(VLOOKUP(vendas_jan[[#This Row],[Produto]],produtos,5,0),"")</f>
        <v/>
      </c>
      <c r="I248" s="140" t="str">
        <f>IFERROR(vendas_jan[[#This Row],[preço unitário]]*vendas_jan[[#This Row],[Qtd]],"")</f>
        <v/>
      </c>
      <c r="K248" s="141"/>
      <c r="L248" s="141"/>
      <c r="M248" s="141"/>
    </row>
    <row r="249" spans="1:13" x14ac:dyDescent="0.3">
      <c r="A249" s="142"/>
      <c r="B249" s="139"/>
      <c r="C249" s="140" t="str">
        <f t="shared" si="3"/>
        <v/>
      </c>
      <c r="D249" s="143" t="str">
        <f>IFERROR(ent_jan[[#This Row],[preço unitário]]*ent_jan[[#This Row],[Qtd]],"")</f>
        <v/>
      </c>
      <c r="F249" s="139"/>
      <c r="G249" s="139"/>
      <c r="H249" s="140" t="str">
        <f>IFERROR(VLOOKUP(vendas_jan[[#This Row],[Produto]],produtos,5,0),"")</f>
        <v/>
      </c>
      <c r="I249" s="140" t="str">
        <f>IFERROR(vendas_jan[[#This Row],[preço unitário]]*vendas_jan[[#This Row],[Qtd]],"")</f>
        <v/>
      </c>
      <c r="K249" s="141"/>
      <c r="L249" s="141"/>
      <c r="M249" s="141"/>
    </row>
    <row r="250" spans="1:13" x14ac:dyDescent="0.3">
      <c r="A250" s="142"/>
      <c r="B250" s="139"/>
      <c r="C250" s="140" t="str">
        <f t="shared" si="3"/>
        <v/>
      </c>
      <c r="D250" s="143" t="str">
        <f>IFERROR(ent_jan[[#This Row],[preço unitário]]*ent_jan[[#This Row],[Qtd]],"")</f>
        <v/>
      </c>
      <c r="F250" s="139"/>
      <c r="G250" s="139"/>
      <c r="H250" s="140" t="str">
        <f>IFERROR(VLOOKUP(vendas_jan[[#This Row],[Produto]],produtos,5,0),"")</f>
        <v/>
      </c>
      <c r="I250" s="140" t="str">
        <f>IFERROR(vendas_jan[[#This Row],[preço unitário]]*vendas_jan[[#This Row],[Qtd]],"")</f>
        <v/>
      </c>
      <c r="K250" s="141"/>
      <c r="L250" s="141"/>
      <c r="M250" s="141"/>
    </row>
    <row r="251" spans="1:13" x14ac:dyDescent="0.3">
      <c r="A251" s="142"/>
      <c r="B251" s="139"/>
      <c r="C251" s="140" t="str">
        <f t="shared" si="3"/>
        <v/>
      </c>
      <c r="D251" s="143" t="str">
        <f>IFERROR(ent_jan[[#This Row],[preço unitário]]*ent_jan[[#This Row],[Qtd]],"")</f>
        <v/>
      </c>
      <c r="F251" s="139"/>
      <c r="G251" s="139"/>
      <c r="H251" s="140" t="str">
        <f>IFERROR(VLOOKUP(vendas_jan[[#This Row],[Produto]],produtos,5,0),"")</f>
        <v/>
      </c>
      <c r="I251" s="140" t="str">
        <f>IFERROR(vendas_jan[[#This Row],[preço unitário]]*vendas_jan[[#This Row],[Qtd]],"")</f>
        <v/>
      </c>
      <c r="K251" s="141"/>
      <c r="L251" s="141"/>
      <c r="M251" s="141"/>
    </row>
    <row r="252" spans="1:13" x14ac:dyDescent="0.3">
      <c r="A252" s="142"/>
      <c r="B252" s="139"/>
      <c r="C252" s="140" t="str">
        <f t="shared" si="3"/>
        <v/>
      </c>
      <c r="D252" s="143" t="str">
        <f>IFERROR(ent_jan[[#This Row],[preço unitário]]*ent_jan[[#This Row],[Qtd]],"")</f>
        <v/>
      </c>
      <c r="F252" s="139"/>
      <c r="G252" s="139"/>
      <c r="H252" s="140" t="str">
        <f>IFERROR(VLOOKUP(vendas_jan[[#This Row],[Produto]],produtos,5,0),"")</f>
        <v/>
      </c>
      <c r="I252" s="140" t="str">
        <f>IFERROR(vendas_jan[[#This Row],[preço unitário]]*vendas_jan[[#This Row],[Qtd]],"")</f>
        <v/>
      </c>
      <c r="K252" s="141"/>
      <c r="L252" s="141"/>
      <c r="M252" s="141"/>
    </row>
    <row r="253" spans="1:13" x14ac:dyDescent="0.3">
      <c r="A253" s="142"/>
      <c r="B253" s="139"/>
      <c r="C253" s="140" t="str">
        <f t="shared" si="3"/>
        <v/>
      </c>
      <c r="D253" s="143" t="str">
        <f>IFERROR(ent_jan[[#This Row],[preço unitário]]*ent_jan[[#This Row],[Qtd]],"")</f>
        <v/>
      </c>
      <c r="F253" s="139"/>
      <c r="G253" s="139"/>
      <c r="H253" s="140" t="str">
        <f>IFERROR(VLOOKUP(vendas_jan[[#This Row],[Produto]],produtos,5,0),"")</f>
        <v/>
      </c>
      <c r="I253" s="140" t="str">
        <f>IFERROR(vendas_jan[[#This Row],[preço unitário]]*vendas_jan[[#This Row],[Qtd]],"")</f>
        <v/>
      </c>
      <c r="K253" s="141"/>
      <c r="L253" s="141"/>
      <c r="M253" s="141"/>
    </row>
    <row r="254" spans="1:13" x14ac:dyDescent="0.3">
      <c r="A254" s="142"/>
      <c r="B254" s="139"/>
      <c r="C254" s="140" t="str">
        <f t="shared" si="3"/>
        <v/>
      </c>
      <c r="D254" s="143" t="str">
        <f>IFERROR(ent_jan[[#This Row],[preço unitário]]*ent_jan[[#This Row],[Qtd]],"")</f>
        <v/>
      </c>
      <c r="F254" s="139"/>
      <c r="G254" s="139"/>
      <c r="H254" s="140" t="str">
        <f>IFERROR(VLOOKUP(vendas_jan[[#This Row],[Produto]],produtos,5,0),"")</f>
        <v/>
      </c>
      <c r="I254" s="140" t="str">
        <f>IFERROR(vendas_jan[[#This Row],[preço unitário]]*vendas_jan[[#This Row],[Qtd]],"")</f>
        <v/>
      </c>
      <c r="K254" s="141"/>
      <c r="L254" s="141"/>
      <c r="M254" s="141"/>
    </row>
    <row r="255" spans="1:13" x14ac:dyDescent="0.3">
      <c r="A255" s="142"/>
      <c r="B255" s="139"/>
      <c r="C255" s="140" t="str">
        <f t="shared" si="3"/>
        <v/>
      </c>
      <c r="D255" s="143" t="str">
        <f>IFERROR(ent_jan[[#This Row],[preço unitário]]*ent_jan[[#This Row],[Qtd]],"")</f>
        <v/>
      </c>
      <c r="F255" s="139"/>
      <c r="G255" s="139"/>
      <c r="H255" s="140" t="str">
        <f>IFERROR(VLOOKUP(vendas_jan[[#This Row],[Produto]],produtos,5,0),"")</f>
        <v/>
      </c>
      <c r="I255" s="140" t="str">
        <f>IFERROR(vendas_jan[[#This Row],[preço unitário]]*vendas_jan[[#This Row],[Qtd]],"")</f>
        <v/>
      </c>
      <c r="K255" s="141"/>
      <c r="L255" s="141"/>
      <c r="M255" s="141"/>
    </row>
    <row r="256" spans="1:13" x14ac:dyDescent="0.3">
      <c r="A256" s="142"/>
      <c r="B256" s="139"/>
      <c r="C256" s="140" t="str">
        <f t="shared" si="3"/>
        <v/>
      </c>
      <c r="D256" s="143" t="str">
        <f>IFERROR(ent_jan[[#This Row],[preço unitário]]*ent_jan[[#This Row],[Qtd]],"")</f>
        <v/>
      </c>
      <c r="F256" s="139"/>
      <c r="G256" s="139"/>
      <c r="H256" s="140" t="str">
        <f>IFERROR(VLOOKUP(vendas_jan[[#This Row],[Produto]],produtos,5,0),"")</f>
        <v/>
      </c>
      <c r="I256" s="140" t="str">
        <f>IFERROR(vendas_jan[[#This Row],[preço unitário]]*vendas_jan[[#This Row],[Qtd]],"")</f>
        <v/>
      </c>
      <c r="K256" s="141"/>
      <c r="L256" s="141"/>
      <c r="M256" s="141"/>
    </row>
    <row r="257" spans="1:13" x14ac:dyDescent="0.3">
      <c r="A257" s="142"/>
      <c r="B257" s="139"/>
      <c r="C257" s="140" t="str">
        <f t="shared" si="3"/>
        <v/>
      </c>
      <c r="D257" s="143" t="str">
        <f>IFERROR(ent_jan[[#This Row],[preço unitário]]*ent_jan[[#This Row],[Qtd]],"")</f>
        <v/>
      </c>
      <c r="F257" s="139"/>
      <c r="G257" s="139"/>
      <c r="H257" s="140" t="str">
        <f>IFERROR(VLOOKUP(vendas_jan[[#This Row],[Produto]],produtos,5,0),"")</f>
        <v/>
      </c>
      <c r="I257" s="140" t="str">
        <f>IFERROR(vendas_jan[[#This Row],[preço unitário]]*vendas_jan[[#This Row],[Qtd]],"")</f>
        <v/>
      </c>
      <c r="K257" s="141"/>
      <c r="L257" s="141"/>
      <c r="M257" s="141"/>
    </row>
    <row r="258" spans="1:13" x14ac:dyDescent="0.3">
      <c r="A258" s="142"/>
      <c r="B258" s="139"/>
      <c r="C258" s="140" t="str">
        <f t="shared" si="3"/>
        <v/>
      </c>
      <c r="D258" s="143" t="str">
        <f>IFERROR(ent_jan[[#This Row],[preço unitário]]*ent_jan[[#This Row],[Qtd]],"")</f>
        <v/>
      </c>
      <c r="F258" s="139"/>
      <c r="G258" s="139"/>
      <c r="H258" s="140" t="str">
        <f>IFERROR(VLOOKUP(vendas_jan[[#This Row],[Produto]],produtos,5,0),"")</f>
        <v/>
      </c>
      <c r="I258" s="140" t="str">
        <f>IFERROR(vendas_jan[[#This Row],[preço unitário]]*vendas_jan[[#This Row],[Qtd]],"")</f>
        <v/>
      </c>
      <c r="K258" s="141"/>
      <c r="L258" s="141"/>
      <c r="M258" s="141"/>
    </row>
    <row r="259" spans="1:13" x14ac:dyDescent="0.3">
      <c r="A259" s="142"/>
      <c r="B259" s="139"/>
      <c r="C259" s="140" t="str">
        <f t="shared" si="3"/>
        <v/>
      </c>
      <c r="D259" s="143" t="str">
        <f>IFERROR(ent_jan[[#This Row],[preço unitário]]*ent_jan[[#This Row],[Qtd]],"")</f>
        <v/>
      </c>
      <c r="F259" s="139"/>
      <c r="G259" s="139"/>
      <c r="H259" s="140" t="str">
        <f>IFERROR(VLOOKUP(vendas_jan[[#This Row],[Produto]],produtos,5,0),"")</f>
        <v/>
      </c>
      <c r="I259" s="140" t="str">
        <f>IFERROR(vendas_jan[[#This Row],[preço unitário]]*vendas_jan[[#This Row],[Qtd]],"")</f>
        <v/>
      </c>
      <c r="K259" s="141"/>
      <c r="L259" s="141"/>
      <c r="M259" s="141"/>
    </row>
    <row r="260" spans="1:13" x14ac:dyDescent="0.3">
      <c r="A260" s="142"/>
      <c r="B260" s="139"/>
      <c r="C260" s="140" t="str">
        <f t="shared" si="3"/>
        <v/>
      </c>
      <c r="D260" s="143" t="str">
        <f>IFERROR(ent_jan[[#This Row],[preço unitário]]*ent_jan[[#This Row],[Qtd]],"")</f>
        <v/>
      </c>
      <c r="F260" s="139"/>
      <c r="G260" s="139"/>
      <c r="H260" s="140" t="str">
        <f>IFERROR(VLOOKUP(vendas_jan[[#This Row],[Produto]],produtos,5,0),"")</f>
        <v/>
      </c>
      <c r="I260" s="140" t="str">
        <f>IFERROR(vendas_jan[[#This Row],[preço unitário]]*vendas_jan[[#This Row],[Qtd]],"")</f>
        <v/>
      </c>
      <c r="K260" s="141"/>
      <c r="L260" s="141"/>
      <c r="M260" s="141"/>
    </row>
    <row r="261" spans="1:13" x14ac:dyDescent="0.3">
      <c r="A261" s="142"/>
      <c r="B261" s="139"/>
      <c r="C261" s="140" t="str">
        <f t="shared" si="3"/>
        <v/>
      </c>
      <c r="D261" s="143" t="str">
        <f>IFERROR(ent_jan[[#This Row],[preço unitário]]*ent_jan[[#This Row],[Qtd]],"")</f>
        <v/>
      </c>
      <c r="F261" s="139"/>
      <c r="G261" s="139"/>
      <c r="H261" s="140" t="str">
        <f>IFERROR(VLOOKUP(vendas_jan[[#This Row],[Produto]],produtos,5,0),"")</f>
        <v/>
      </c>
      <c r="I261" s="140" t="str">
        <f>IFERROR(vendas_jan[[#This Row],[preço unitário]]*vendas_jan[[#This Row],[Qtd]],"")</f>
        <v/>
      </c>
      <c r="K261" s="141"/>
      <c r="L261" s="141"/>
      <c r="M261" s="141"/>
    </row>
    <row r="262" spans="1:13" x14ac:dyDescent="0.3">
      <c r="A262" s="142"/>
      <c r="B262" s="139"/>
      <c r="C262" s="140" t="str">
        <f t="shared" si="3"/>
        <v/>
      </c>
      <c r="D262" s="143" t="str">
        <f>IFERROR(ent_jan[[#This Row],[preço unitário]]*ent_jan[[#This Row],[Qtd]],"")</f>
        <v/>
      </c>
      <c r="F262" s="139"/>
      <c r="G262" s="139"/>
      <c r="H262" s="140" t="str">
        <f>IFERROR(VLOOKUP(vendas_jan[[#This Row],[Produto]],produtos,5,0),"")</f>
        <v/>
      </c>
      <c r="I262" s="140" t="str">
        <f>IFERROR(vendas_jan[[#This Row],[preço unitário]]*vendas_jan[[#This Row],[Qtd]],"")</f>
        <v/>
      </c>
      <c r="K262" s="141"/>
      <c r="L262" s="141"/>
      <c r="M262" s="141"/>
    </row>
    <row r="263" spans="1:13" x14ac:dyDescent="0.3">
      <c r="A263" s="142"/>
      <c r="B263" s="139"/>
      <c r="C263" s="140" t="str">
        <f t="shared" si="3"/>
        <v/>
      </c>
      <c r="D263" s="143" t="str">
        <f>IFERROR(ent_jan[[#This Row],[preço unitário]]*ent_jan[[#This Row],[Qtd]],"")</f>
        <v/>
      </c>
      <c r="F263" s="139"/>
      <c r="G263" s="139"/>
      <c r="H263" s="140" t="str">
        <f>IFERROR(VLOOKUP(vendas_jan[[#This Row],[Produto]],produtos,5,0),"")</f>
        <v/>
      </c>
      <c r="I263" s="140" t="str">
        <f>IFERROR(vendas_jan[[#This Row],[preço unitário]]*vendas_jan[[#This Row],[Qtd]],"")</f>
        <v/>
      </c>
      <c r="K263" s="141"/>
      <c r="L263" s="141"/>
      <c r="M263" s="141"/>
    </row>
    <row r="264" spans="1:13" x14ac:dyDescent="0.3">
      <c r="A264" s="142"/>
      <c r="B264" s="139"/>
      <c r="C264" s="140" t="str">
        <f t="shared" si="3"/>
        <v/>
      </c>
      <c r="D264" s="143" t="str">
        <f>IFERROR(ent_jan[[#This Row],[preço unitário]]*ent_jan[[#This Row],[Qtd]],"")</f>
        <v/>
      </c>
      <c r="F264" s="139"/>
      <c r="G264" s="139"/>
      <c r="H264" s="140" t="str">
        <f>IFERROR(VLOOKUP(vendas_jan[[#This Row],[Produto]],produtos,5,0),"")</f>
        <v/>
      </c>
      <c r="I264" s="140" t="str">
        <f>IFERROR(vendas_jan[[#This Row],[preço unitário]]*vendas_jan[[#This Row],[Qtd]],"")</f>
        <v/>
      </c>
      <c r="K264" s="141"/>
      <c r="L264" s="141"/>
      <c r="M264" s="141"/>
    </row>
    <row r="265" spans="1:13" x14ac:dyDescent="0.3">
      <c r="A265" s="142"/>
      <c r="B265" s="139"/>
      <c r="C265" s="140" t="str">
        <f t="shared" si="3"/>
        <v/>
      </c>
      <c r="D265" s="143" t="str">
        <f>IFERROR(ent_jan[[#This Row],[preço unitário]]*ent_jan[[#This Row],[Qtd]],"")</f>
        <v/>
      </c>
      <c r="F265" s="139"/>
      <c r="G265" s="139"/>
      <c r="H265" s="140" t="str">
        <f>IFERROR(VLOOKUP(vendas_jan[[#This Row],[Produto]],produtos,5,0),"")</f>
        <v/>
      </c>
      <c r="I265" s="140" t="str">
        <f>IFERROR(vendas_jan[[#This Row],[preço unitário]]*vendas_jan[[#This Row],[Qtd]],"")</f>
        <v/>
      </c>
      <c r="K265" s="141"/>
      <c r="L265" s="141"/>
      <c r="M265" s="141"/>
    </row>
    <row r="266" spans="1:13" x14ac:dyDescent="0.3">
      <c r="A266" s="142"/>
      <c r="B266" s="139"/>
      <c r="C266" s="140" t="str">
        <f t="shared" ref="C266:C301" si="4">IFERROR(VLOOKUP(A266,produtos,5,0),"")</f>
        <v/>
      </c>
      <c r="D266" s="143" t="str">
        <f>IFERROR(ent_jan[[#This Row],[preço unitário]]*ent_jan[[#This Row],[Qtd]],"")</f>
        <v/>
      </c>
      <c r="F266" s="139"/>
      <c r="G266" s="139"/>
      <c r="H266" s="140" t="str">
        <f>IFERROR(VLOOKUP(vendas_jan[[#This Row],[Produto]],produtos,5,0),"")</f>
        <v/>
      </c>
      <c r="I266" s="140" t="str">
        <f>IFERROR(vendas_jan[[#This Row],[preço unitário]]*vendas_jan[[#This Row],[Qtd]],"")</f>
        <v/>
      </c>
      <c r="K266" s="141"/>
      <c r="L266" s="141"/>
      <c r="M266" s="141"/>
    </row>
    <row r="267" spans="1:13" x14ac:dyDescent="0.3">
      <c r="A267" s="142"/>
      <c r="B267" s="139"/>
      <c r="C267" s="140" t="str">
        <f t="shared" si="4"/>
        <v/>
      </c>
      <c r="D267" s="143" t="str">
        <f>IFERROR(ent_jan[[#This Row],[preço unitário]]*ent_jan[[#This Row],[Qtd]],"")</f>
        <v/>
      </c>
      <c r="F267" s="139"/>
      <c r="G267" s="139"/>
      <c r="H267" s="140" t="str">
        <f>IFERROR(VLOOKUP(vendas_jan[[#This Row],[Produto]],produtos,5,0),"")</f>
        <v/>
      </c>
      <c r="I267" s="140" t="str">
        <f>IFERROR(vendas_jan[[#This Row],[preço unitário]]*vendas_jan[[#This Row],[Qtd]],"")</f>
        <v/>
      </c>
      <c r="K267" s="141"/>
      <c r="L267" s="141"/>
      <c r="M267" s="141"/>
    </row>
    <row r="268" spans="1:13" x14ac:dyDescent="0.3">
      <c r="A268" s="142"/>
      <c r="B268" s="139"/>
      <c r="C268" s="140" t="str">
        <f t="shared" si="4"/>
        <v/>
      </c>
      <c r="D268" s="143" t="str">
        <f>IFERROR(ent_jan[[#This Row],[preço unitário]]*ent_jan[[#This Row],[Qtd]],"")</f>
        <v/>
      </c>
      <c r="F268" s="139"/>
      <c r="G268" s="139"/>
      <c r="H268" s="140" t="str">
        <f>IFERROR(VLOOKUP(vendas_jan[[#This Row],[Produto]],produtos,5,0),"")</f>
        <v/>
      </c>
      <c r="I268" s="140" t="str">
        <f>IFERROR(vendas_jan[[#This Row],[preço unitário]]*vendas_jan[[#This Row],[Qtd]],"")</f>
        <v/>
      </c>
      <c r="K268" s="141"/>
      <c r="L268" s="141"/>
      <c r="M268" s="141"/>
    </row>
    <row r="269" spans="1:13" x14ac:dyDescent="0.3">
      <c r="A269" s="142"/>
      <c r="B269" s="139"/>
      <c r="C269" s="140" t="str">
        <f t="shared" si="4"/>
        <v/>
      </c>
      <c r="D269" s="143" t="str">
        <f>IFERROR(ent_jan[[#This Row],[preço unitário]]*ent_jan[[#This Row],[Qtd]],"")</f>
        <v/>
      </c>
      <c r="F269" s="139"/>
      <c r="G269" s="139"/>
      <c r="H269" s="140" t="str">
        <f>IFERROR(VLOOKUP(vendas_jan[[#This Row],[Produto]],produtos,5,0),"")</f>
        <v/>
      </c>
      <c r="I269" s="140" t="str">
        <f>IFERROR(vendas_jan[[#This Row],[preço unitário]]*vendas_jan[[#This Row],[Qtd]],"")</f>
        <v/>
      </c>
      <c r="K269" s="141"/>
      <c r="L269" s="141"/>
      <c r="M269" s="141"/>
    </row>
    <row r="270" spans="1:13" x14ac:dyDescent="0.3">
      <c r="A270" s="142"/>
      <c r="B270" s="139"/>
      <c r="C270" s="140" t="str">
        <f t="shared" si="4"/>
        <v/>
      </c>
      <c r="D270" s="143" t="str">
        <f>IFERROR(ent_jan[[#This Row],[preço unitário]]*ent_jan[[#This Row],[Qtd]],"")</f>
        <v/>
      </c>
      <c r="F270" s="139"/>
      <c r="G270" s="139"/>
      <c r="H270" s="140" t="str">
        <f>IFERROR(VLOOKUP(vendas_jan[[#This Row],[Produto]],produtos,5,0),"")</f>
        <v/>
      </c>
      <c r="I270" s="140" t="str">
        <f>IFERROR(vendas_jan[[#This Row],[preço unitário]]*vendas_jan[[#This Row],[Qtd]],"")</f>
        <v/>
      </c>
      <c r="K270" s="141"/>
      <c r="L270" s="141"/>
      <c r="M270" s="141"/>
    </row>
    <row r="271" spans="1:13" x14ac:dyDescent="0.3">
      <c r="A271" s="142"/>
      <c r="B271" s="139"/>
      <c r="C271" s="140" t="str">
        <f t="shared" si="4"/>
        <v/>
      </c>
      <c r="D271" s="143" t="str">
        <f>IFERROR(ent_jan[[#This Row],[preço unitário]]*ent_jan[[#This Row],[Qtd]],"")</f>
        <v/>
      </c>
      <c r="F271" s="139"/>
      <c r="G271" s="139"/>
      <c r="H271" s="140" t="str">
        <f>IFERROR(VLOOKUP(vendas_jan[[#This Row],[Produto]],produtos,5,0),"")</f>
        <v/>
      </c>
      <c r="I271" s="140" t="str">
        <f>IFERROR(vendas_jan[[#This Row],[preço unitário]]*vendas_jan[[#This Row],[Qtd]],"")</f>
        <v/>
      </c>
      <c r="K271" s="141"/>
      <c r="L271" s="141"/>
      <c r="M271" s="141"/>
    </row>
    <row r="272" spans="1:13" x14ac:dyDescent="0.3">
      <c r="A272" s="142"/>
      <c r="B272" s="139"/>
      <c r="C272" s="140" t="str">
        <f t="shared" si="4"/>
        <v/>
      </c>
      <c r="D272" s="143" t="str">
        <f>IFERROR(ent_jan[[#This Row],[preço unitário]]*ent_jan[[#This Row],[Qtd]],"")</f>
        <v/>
      </c>
      <c r="F272" s="139"/>
      <c r="G272" s="139"/>
      <c r="H272" s="140" t="str">
        <f>IFERROR(VLOOKUP(vendas_jan[[#This Row],[Produto]],produtos,5,0),"")</f>
        <v/>
      </c>
      <c r="I272" s="140" t="str">
        <f>IFERROR(vendas_jan[[#This Row],[preço unitário]]*vendas_jan[[#This Row],[Qtd]],"")</f>
        <v/>
      </c>
      <c r="K272" s="141"/>
      <c r="L272" s="141"/>
      <c r="M272" s="141"/>
    </row>
    <row r="273" spans="1:13" x14ac:dyDescent="0.3">
      <c r="A273" s="142"/>
      <c r="B273" s="139"/>
      <c r="C273" s="140" t="str">
        <f t="shared" si="4"/>
        <v/>
      </c>
      <c r="D273" s="143" t="str">
        <f>IFERROR(ent_jan[[#This Row],[preço unitário]]*ent_jan[[#This Row],[Qtd]],"")</f>
        <v/>
      </c>
      <c r="F273" s="139"/>
      <c r="G273" s="139"/>
      <c r="H273" s="140" t="str">
        <f>IFERROR(VLOOKUP(vendas_jan[[#This Row],[Produto]],produtos,5,0),"")</f>
        <v/>
      </c>
      <c r="I273" s="140" t="str">
        <f>IFERROR(vendas_jan[[#This Row],[preço unitário]]*vendas_jan[[#This Row],[Qtd]],"")</f>
        <v/>
      </c>
      <c r="K273" s="141"/>
      <c r="L273" s="141"/>
      <c r="M273" s="141"/>
    </row>
    <row r="274" spans="1:13" x14ac:dyDescent="0.3">
      <c r="A274" s="142"/>
      <c r="B274" s="139"/>
      <c r="C274" s="140" t="str">
        <f t="shared" si="4"/>
        <v/>
      </c>
      <c r="D274" s="143" t="str">
        <f>IFERROR(ent_jan[[#This Row],[preço unitário]]*ent_jan[[#This Row],[Qtd]],"")</f>
        <v/>
      </c>
      <c r="F274" s="139"/>
      <c r="G274" s="139"/>
      <c r="H274" s="140" t="str">
        <f>IFERROR(VLOOKUP(vendas_jan[[#This Row],[Produto]],produtos,5,0),"")</f>
        <v/>
      </c>
      <c r="I274" s="140" t="str">
        <f>IFERROR(vendas_jan[[#This Row],[preço unitário]]*vendas_jan[[#This Row],[Qtd]],"")</f>
        <v/>
      </c>
      <c r="K274" s="141"/>
      <c r="L274" s="141"/>
      <c r="M274" s="141"/>
    </row>
    <row r="275" spans="1:13" x14ac:dyDescent="0.3">
      <c r="A275" s="142"/>
      <c r="B275" s="139"/>
      <c r="C275" s="140" t="str">
        <f t="shared" si="4"/>
        <v/>
      </c>
      <c r="D275" s="143" t="str">
        <f>IFERROR(ent_jan[[#This Row],[preço unitário]]*ent_jan[[#This Row],[Qtd]],"")</f>
        <v/>
      </c>
      <c r="F275" s="139"/>
      <c r="G275" s="139"/>
      <c r="H275" s="140" t="str">
        <f>IFERROR(VLOOKUP(vendas_jan[[#This Row],[Produto]],produtos,5,0),"")</f>
        <v/>
      </c>
      <c r="I275" s="140" t="str">
        <f>IFERROR(vendas_jan[[#This Row],[preço unitário]]*vendas_jan[[#This Row],[Qtd]],"")</f>
        <v/>
      </c>
      <c r="K275" s="141"/>
      <c r="L275" s="141"/>
      <c r="M275" s="141"/>
    </row>
    <row r="276" spans="1:13" x14ac:dyDescent="0.3">
      <c r="A276" s="142"/>
      <c r="B276" s="139"/>
      <c r="C276" s="140" t="str">
        <f t="shared" si="4"/>
        <v/>
      </c>
      <c r="D276" s="143" t="str">
        <f>IFERROR(ent_jan[[#This Row],[preço unitário]]*ent_jan[[#This Row],[Qtd]],"")</f>
        <v/>
      </c>
      <c r="F276" s="139"/>
      <c r="G276" s="139"/>
      <c r="H276" s="140" t="str">
        <f>IFERROR(VLOOKUP(vendas_jan[[#This Row],[Produto]],produtos,5,0),"")</f>
        <v/>
      </c>
      <c r="I276" s="140" t="str">
        <f>IFERROR(vendas_jan[[#This Row],[preço unitário]]*vendas_jan[[#This Row],[Qtd]],"")</f>
        <v/>
      </c>
      <c r="K276" s="141"/>
      <c r="L276" s="141"/>
      <c r="M276" s="141"/>
    </row>
    <row r="277" spans="1:13" x14ac:dyDescent="0.3">
      <c r="A277" s="142"/>
      <c r="B277" s="139"/>
      <c r="C277" s="140" t="str">
        <f t="shared" si="4"/>
        <v/>
      </c>
      <c r="D277" s="143" t="str">
        <f>IFERROR(ent_jan[[#This Row],[preço unitário]]*ent_jan[[#This Row],[Qtd]],"")</f>
        <v/>
      </c>
      <c r="F277" s="139"/>
      <c r="G277" s="139"/>
      <c r="H277" s="140" t="str">
        <f>IFERROR(VLOOKUP(vendas_jan[[#This Row],[Produto]],produtos,5,0),"")</f>
        <v/>
      </c>
      <c r="I277" s="140" t="str">
        <f>IFERROR(vendas_jan[[#This Row],[preço unitário]]*vendas_jan[[#This Row],[Qtd]],"")</f>
        <v/>
      </c>
      <c r="K277" s="141"/>
      <c r="L277" s="141"/>
      <c r="M277" s="141"/>
    </row>
    <row r="278" spans="1:13" x14ac:dyDescent="0.3">
      <c r="A278" s="142"/>
      <c r="B278" s="139"/>
      <c r="C278" s="140" t="str">
        <f t="shared" si="4"/>
        <v/>
      </c>
      <c r="D278" s="143" t="str">
        <f>IFERROR(ent_jan[[#This Row],[preço unitário]]*ent_jan[[#This Row],[Qtd]],"")</f>
        <v/>
      </c>
      <c r="F278" s="139"/>
      <c r="G278" s="139"/>
      <c r="H278" s="140" t="str">
        <f>IFERROR(VLOOKUP(vendas_jan[[#This Row],[Produto]],produtos,5,0),"")</f>
        <v/>
      </c>
      <c r="I278" s="140" t="str">
        <f>IFERROR(vendas_jan[[#This Row],[preço unitário]]*vendas_jan[[#This Row],[Qtd]],"")</f>
        <v/>
      </c>
      <c r="K278" s="141"/>
      <c r="L278" s="141"/>
      <c r="M278" s="141"/>
    </row>
    <row r="279" spans="1:13" x14ac:dyDescent="0.3">
      <c r="A279" s="142"/>
      <c r="B279" s="139"/>
      <c r="C279" s="140" t="str">
        <f t="shared" si="4"/>
        <v/>
      </c>
      <c r="D279" s="143" t="str">
        <f>IFERROR(ent_jan[[#This Row],[preço unitário]]*ent_jan[[#This Row],[Qtd]],"")</f>
        <v/>
      </c>
      <c r="F279" s="139"/>
      <c r="G279" s="139"/>
      <c r="H279" s="140" t="str">
        <f>IFERROR(VLOOKUP(vendas_jan[[#This Row],[Produto]],produtos,5,0),"")</f>
        <v/>
      </c>
      <c r="I279" s="140" t="str">
        <f>IFERROR(vendas_jan[[#This Row],[preço unitário]]*vendas_jan[[#This Row],[Qtd]],"")</f>
        <v/>
      </c>
      <c r="K279" s="141"/>
      <c r="L279" s="141"/>
      <c r="M279" s="141"/>
    </row>
    <row r="280" spans="1:13" x14ac:dyDescent="0.3">
      <c r="A280" s="142"/>
      <c r="B280" s="139"/>
      <c r="C280" s="140" t="str">
        <f t="shared" si="4"/>
        <v/>
      </c>
      <c r="D280" s="143" t="str">
        <f>IFERROR(ent_jan[[#This Row],[preço unitário]]*ent_jan[[#This Row],[Qtd]],"")</f>
        <v/>
      </c>
      <c r="F280" s="139"/>
      <c r="G280" s="139"/>
      <c r="H280" s="140" t="str">
        <f>IFERROR(VLOOKUP(vendas_jan[[#This Row],[Produto]],produtos,5,0),"")</f>
        <v/>
      </c>
      <c r="I280" s="140" t="str">
        <f>IFERROR(vendas_jan[[#This Row],[preço unitário]]*vendas_jan[[#This Row],[Qtd]],"")</f>
        <v/>
      </c>
      <c r="K280" s="141"/>
      <c r="L280" s="141"/>
      <c r="M280" s="141"/>
    </row>
    <row r="281" spans="1:13" x14ac:dyDescent="0.3">
      <c r="A281" s="142"/>
      <c r="B281" s="139"/>
      <c r="C281" s="140" t="str">
        <f t="shared" si="4"/>
        <v/>
      </c>
      <c r="D281" s="143" t="str">
        <f>IFERROR(ent_jan[[#This Row],[preço unitário]]*ent_jan[[#This Row],[Qtd]],"")</f>
        <v/>
      </c>
      <c r="F281" s="139"/>
      <c r="G281" s="139"/>
      <c r="H281" s="140" t="str">
        <f>IFERROR(VLOOKUP(vendas_jan[[#This Row],[Produto]],produtos,5,0),"")</f>
        <v/>
      </c>
      <c r="I281" s="140" t="str">
        <f>IFERROR(vendas_jan[[#This Row],[preço unitário]]*vendas_jan[[#This Row],[Qtd]],"")</f>
        <v/>
      </c>
      <c r="K281" s="141"/>
      <c r="L281" s="141"/>
      <c r="M281" s="141"/>
    </row>
    <row r="282" spans="1:13" x14ac:dyDescent="0.3">
      <c r="A282" s="142"/>
      <c r="B282" s="139"/>
      <c r="C282" s="140" t="str">
        <f t="shared" si="4"/>
        <v/>
      </c>
      <c r="D282" s="143" t="str">
        <f>IFERROR(ent_jan[[#This Row],[preço unitário]]*ent_jan[[#This Row],[Qtd]],"")</f>
        <v/>
      </c>
      <c r="F282" s="139"/>
      <c r="G282" s="139"/>
      <c r="H282" s="140" t="str">
        <f>IFERROR(VLOOKUP(vendas_jan[[#This Row],[Produto]],produtos,5,0),"")</f>
        <v/>
      </c>
      <c r="I282" s="140" t="str">
        <f>IFERROR(vendas_jan[[#This Row],[preço unitário]]*vendas_jan[[#This Row],[Qtd]],"")</f>
        <v/>
      </c>
      <c r="K282" s="141"/>
      <c r="L282" s="141"/>
      <c r="M282" s="141"/>
    </row>
    <row r="283" spans="1:13" x14ac:dyDescent="0.3">
      <c r="A283" s="142"/>
      <c r="B283" s="139"/>
      <c r="C283" s="140" t="str">
        <f t="shared" si="4"/>
        <v/>
      </c>
      <c r="D283" s="143" t="str">
        <f>IFERROR(ent_jan[[#This Row],[preço unitário]]*ent_jan[[#This Row],[Qtd]],"")</f>
        <v/>
      </c>
      <c r="F283" s="139"/>
      <c r="G283" s="139"/>
      <c r="H283" s="140" t="str">
        <f>IFERROR(VLOOKUP(vendas_jan[[#This Row],[Produto]],produtos,5,0),"")</f>
        <v/>
      </c>
      <c r="I283" s="140" t="str">
        <f>IFERROR(vendas_jan[[#This Row],[preço unitário]]*vendas_jan[[#This Row],[Qtd]],"")</f>
        <v/>
      </c>
      <c r="K283" s="141"/>
      <c r="L283" s="141"/>
      <c r="M283" s="141"/>
    </row>
    <row r="284" spans="1:13" x14ac:dyDescent="0.3">
      <c r="A284" s="142"/>
      <c r="B284" s="139"/>
      <c r="C284" s="140" t="str">
        <f t="shared" si="4"/>
        <v/>
      </c>
      <c r="D284" s="143" t="str">
        <f>IFERROR(ent_jan[[#This Row],[preço unitário]]*ent_jan[[#This Row],[Qtd]],"")</f>
        <v/>
      </c>
      <c r="F284" s="139"/>
      <c r="G284" s="139"/>
      <c r="H284" s="140" t="str">
        <f>IFERROR(VLOOKUP(vendas_jan[[#This Row],[Produto]],produtos,5,0),"")</f>
        <v/>
      </c>
      <c r="I284" s="140" t="str">
        <f>IFERROR(vendas_jan[[#This Row],[preço unitário]]*vendas_jan[[#This Row],[Qtd]],"")</f>
        <v/>
      </c>
      <c r="K284" s="141"/>
      <c r="L284" s="141"/>
      <c r="M284" s="141"/>
    </row>
    <row r="285" spans="1:13" x14ac:dyDescent="0.3">
      <c r="A285" s="142"/>
      <c r="B285" s="139"/>
      <c r="C285" s="140" t="str">
        <f t="shared" si="4"/>
        <v/>
      </c>
      <c r="D285" s="143" t="str">
        <f>IFERROR(ent_jan[[#This Row],[preço unitário]]*ent_jan[[#This Row],[Qtd]],"")</f>
        <v/>
      </c>
      <c r="F285" s="139"/>
      <c r="G285" s="139"/>
      <c r="H285" s="140" t="str">
        <f>IFERROR(VLOOKUP(vendas_jan[[#This Row],[Produto]],produtos,5,0),"")</f>
        <v/>
      </c>
      <c r="I285" s="140" t="str">
        <f>IFERROR(vendas_jan[[#This Row],[preço unitário]]*vendas_jan[[#This Row],[Qtd]],"")</f>
        <v/>
      </c>
      <c r="K285" s="141"/>
      <c r="L285" s="141"/>
      <c r="M285" s="141"/>
    </row>
    <row r="286" spans="1:13" x14ac:dyDescent="0.3">
      <c r="A286" s="142"/>
      <c r="B286" s="139"/>
      <c r="C286" s="140" t="str">
        <f t="shared" si="4"/>
        <v/>
      </c>
      <c r="D286" s="143" t="str">
        <f>IFERROR(ent_jan[[#This Row],[preço unitário]]*ent_jan[[#This Row],[Qtd]],"")</f>
        <v/>
      </c>
      <c r="F286" s="139"/>
      <c r="G286" s="139"/>
      <c r="H286" s="140" t="str">
        <f>IFERROR(VLOOKUP(vendas_jan[[#This Row],[Produto]],produtos,5,0),"")</f>
        <v/>
      </c>
      <c r="I286" s="140" t="str">
        <f>IFERROR(vendas_jan[[#This Row],[preço unitário]]*vendas_jan[[#This Row],[Qtd]],"")</f>
        <v/>
      </c>
      <c r="K286" s="141"/>
      <c r="L286" s="141"/>
      <c r="M286" s="141"/>
    </row>
    <row r="287" spans="1:13" x14ac:dyDescent="0.3">
      <c r="A287" s="142"/>
      <c r="B287" s="139"/>
      <c r="C287" s="140" t="str">
        <f t="shared" si="4"/>
        <v/>
      </c>
      <c r="D287" s="143" t="str">
        <f>IFERROR(ent_jan[[#This Row],[preço unitário]]*ent_jan[[#This Row],[Qtd]],"")</f>
        <v/>
      </c>
      <c r="F287" s="139"/>
      <c r="G287" s="139"/>
      <c r="H287" s="140" t="str">
        <f>IFERROR(VLOOKUP(vendas_jan[[#This Row],[Produto]],produtos,5,0),"")</f>
        <v/>
      </c>
      <c r="I287" s="140" t="str">
        <f>IFERROR(vendas_jan[[#This Row],[preço unitário]]*vendas_jan[[#This Row],[Qtd]],"")</f>
        <v/>
      </c>
      <c r="K287" s="141"/>
      <c r="L287" s="141"/>
      <c r="M287" s="141"/>
    </row>
    <row r="288" spans="1:13" x14ac:dyDescent="0.3">
      <c r="A288" s="142"/>
      <c r="B288" s="139"/>
      <c r="C288" s="140" t="str">
        <f t="shared" si="4"/>
        <v/>
      </c>
      <c r="D288" s="143" t="str">
        <f>IFERROR(ent_jan[[#This Row],[preço unitário]]*ent_jan[[#This Row],[Qtd]],"")</f>
        <v/>
      </c>
      <c r="F288" s="139"/>
      <c r="G288" s="139"/>
      <c r="H288" s="140" t="str">
        <f>IFERROR(VLOOKUP(vendas_jan[[#This Row],[Produto]],produtos,5,0),"")</f>
        <v/>
      </c>
      <c r="I288" s="140" t="str">
        <f>IFERROR(vendas_jan[[#This Row],[preço unitário]]*vendas_jan[[#This Row],[Qtd]],"")</f>
        <v/>
      </c>
      <c r="K288" s="141"/>
      <c r="L288" s="141"/>
      <c r="M288" s="141"/>
    </row>
    <row r="289" spans="1:13" x14ac:dyDescent="0.3">
      <c r="A289" s="142"/>
      <c r="B289" s="139"/>
      <c r="C289" s="140" t="str">
        <f t="shared" si="4"/>
        <v/>
      </c>
      <c r="D289" s="143" t="str">
        <f>IFERROR(ent_jan[[#This Row],[preço unitário]]*ent_jan[[#This Row],[Qtd]],"")</f>
        <v/>
      </c>
      <c r="F289" s="139"/>
      <c r="G289" s="139"/>
      <c r="H289" s="140" t="str">
        <f>IFERROR(VLOOKUP(vendas_jan[[#This Row],[Produto]],produtos,5,0),"")</f>
        <v/>
      </c>
      <c r="I289" s="140" t="str">
        <f>IFERROR(vendas_jan[[#This Row],[preço unitário]]*vendas_jan[[#This Row],[Qtd]],"")</f>
        <v/>
      </c>
      <c r="K289" s="141"/>
      <c r="L289" s="141"/>
      <c r="M289" s="141"/>
    </row>
    <row r="290" spans="1:13" x14ac:dyDescent="0.3">
      <c r="A290" s="142"/>
      <c r="B290" s="139"/>
      <c r="C290" s="140" t="str">
        <f t="shared" si="4"/>
        <v/>
      </c>
      <c r="D290" s="143" t="str">
        <f>IFERROR(ent_jan[[#This Row],[preço unitário]]*ent_jan[[#This Row],[Qtd]],"")</f>
        <v/>
      </c>
      <c r="F290" s="139"/>
      <c r="G290" s="139"/>
      <c r="H290" s="140" t="str">
        <f>IFERROR(VLOOKUP(vendas_jan[[#This Row],[Produto]],produtos,5,0),"")</f>
        <v/>
      </c>
      <c r="I290" s="140" t="str">
        <f>IFERROR(vendas_jan[[#This Row],[preço unitário]]*vendas_jan[[#This Row],[Qtd]],"")</f>
        <v/>
      </c>
      <c r="K290" s="141"/>
      <c r="L290" s="141"/>
      <c r="M290" s="141"/>
    </row>
    <row r="291" spans="1:13" x14ac:dyDescent="0.3">
      <c r="A291" s="142"/>
      <c r="B291" s="139"/>
      <c r="C291" s="140" t="str">
        <f t="shared" si="4"/>
        <v/>
      </c>
      <c r="D291" s="143" t="str">
        <f>IFERROR(ent_jan[[#This Row],[preço unitário]]*ent_jan[[#This Row],[Qtd]],"")</f>
        <v/>
      </c>
      <c r="F291" s="139"/>
      <c r="G291" s="139"/>
      <c r="H291" s="140" t="str">
        <f>IFERROR(VLOOKUP(vendas_jan[[#This Row],[Produto]],produtos,5,0),"")</f>
        <v/>
      </c>
      <c r="I291" s="140" t="str">
        <f>IFERROR(vendas_jan[[#This Row],[preço unitário]]*vendas_jan[[#This Row],[Qtd]],"")</f>
        <v/>
      </c>
      <c r="K291" s="141"/>
      <c r="L291" s="141"/>
      <c r="M291" s="141"/>
    </row>
    <row r="292" spans="1:13" x14ac:dyDescent="0.3">
      <c r="A292" s="142"/>
      <c r="B292" s="139"/>
      <c r="C292" s="140" t="str">
        <f t="shared" si="4"/>
        <v/>
      </c>
      <c r="D292" s="143" t="str">
        <f>IFERROR(ent_jan[[#This Row],[preço unitário]]*ent_jan[[#This Row],[Qtd]],"")</f>
        <v/>
      </c>
      <c r="F292" s="139"/>
      <c r="G292" s="139"/>
      <c r="H292" s="140" t="str">
        <f>IFERROR(VLOOKUP(vendas_jan[[#This Row],[Produto]],produtos,5,0),"")</f>
        <v/>
      </c>
      <c r="I292" s="140" t="str">
        <f>IFERROR(vendas_jan[[#This Row],[preço unitário]]*vendas_jan[[#This Row],[Qtd]],"")</f>
        <v/>
      </c>
      <c r="K292" s="141"/>
      <c r="L292" s="141"/>
      <c r="M292" s="141"/>
    </row>
    <row r="293" spans="1:13" x14ac:dyDescent="0.3">
      <c r="A293" s="142"/>
      <c r="B293" s="139"/>
      <c r="C293" s="140" t="str">
        <f t="shared" si="4"/>
        <v/>
      </c>
      <c r="D293" s="143" t="str">
        <f>IFERROR(ent_jan[[#This Row],[preço unitário]]*ent_jan[[#This Row],[Qtd]],"")</f>
        <v/>
      </c>
      <c r="F293" s="139"/>
      <c r="G293" s="139"/>
      <c r="H293" s="140" t="str">
        <f>IFERROR(VLOOKUP(vendas_jan[[#This Row],[Produto]],produtos,5,0),"")</f>
        <v/>
      </c>
      <c r="I293" s="140" t="str">
        <f>IFERROR(vendas_jan[[#This Row],[preço unitário]]*vendas_jan[[#This Row],[Qtd]],"")</f>
        <v/>
      </c>
      <c r="K293" s="141"/>
      <c r="L293" s="141"/>
      <c r="M293" s="141"/>
    </row>
    <row r="294" spans="1:13" x14ac:dyDescent="0.3">
      <c r="A294" s="142"/>
      <c r="B294" s="139"/>
      <c r="C294" s="140" t="str">
        <f t="shared" si="4"/>
        <v/>
      </c>
      <c r="D294" s="143" t="str">
        <f>IFERROR(ent_jan[[#This Row],[preço unitário]]*ent_jan[[#This Row],[Qtd]],"")</f>
        <v/>
      </c>
      <c r="F294" s="139"/>
      <c r="G294" s="139"/>
      <c r="H294" s="140" t="str">
        <f>IFERROR(VLOOKUP(vendas_jan[[#This Row],[Produto]],produtos,5,0),"")</f>
        <v/>
      </c>
      <c r="I294" s="140" t="str">
        <f>IFERROR(vendas_jan[[#This Row],[preço unitário]]*vendas_jan[[#This Row],[Qtd]],"")</f>
        <v/>
      </c>
      <c r="K294" s="141"/>
      <c r="L294" s="141"/>
      <c r="M294" s="141"/>
    </row>
    <row r="295" spans="1:13" x14ac:dyDescent="0.3">
      <c r="A295" s="142"/>
      <c r="B295" s="139"/>
      <c r="C295" s="140" t="str">
        <f t="shared" si="4"/>
        <v/>
      </c>
      <c r="D295" s="143" t="str">
        <f>IFERROR(ent_jan[[#This Row],[preço unitário]]*ent_jan[[#This Row],[Qtd]],"")</f>
        <v/>
      </c>
      <c r="F295" s="139"/>
      <c r="G295" s="139"/>
      <c r="H295" s="140" t="str">
        <f>IFERROR(VLOOKUP(vendas_jan[[#This Row],[Produto]],produtos,5,0),"")</f>
        <v/>
      </c>
      <c r="I295" s="140" t="str">
        <f>IFERROR(vendas_jan[[#This Row],[preço unitário]]*vendas_jan[[#This Row],[Qtd]],"")</f>
        <v/>
      </c>
      <c r="K295" s="141"/>
      <c r="L295" s="141"/>
      <c r="M295" s="141"/>
    </row>
    <row r="296" spans="1:13" x14ac:dyDescent="0.3">
      <c r="A296" s="142"/>
      <c r="B296" s="139"/>
      <c r="C296" s="140" t="str">
        <f t="shared" si="4"/>
        <v/>
      </c>
      <c r="D296" s="143" t="str">
        <f>IFERROR(ent_jan[[#This Row],[preço unitário]]*ent_jan[[#This Row],[Qtd]],"")</f>
        <v/>
      </c>
      <c r="F296" s="139"/>
      <c r="G296" s="139"/>
      <c r="H296" s="140" t="str">
        <f>IFERROR(VLOOKUP(vendas_jan[[#This Row],[Produto]],produtos,5,0),"")</f>
        <v/>
      </c>
      <c r="I296" s="140" t="str">
        <f>IFERROR(vendas_jan[[#This Row],[preço unitário]]*vendas_jan[[#This Row],[Qtd]],"")</f>
        <v/>
      </c>
      <c r="K296" s="141"/>
      <c r="L296" s="141"/>
      <c r="M296" s="141"/>
    </row>
    <row r="297" spans="1:13" x14ac:dyDescent="0.3">
      <c r="A297" s="142"/>
      <c r="B297" s="139"/>
      <c r="C297" s="140" t="str">
        <f t="shared" si="4"/>
        <v/>
      </c>
      <c r="D297" s="143" t="str">
        <f>IFERROR(ent_jan[[#This Row],[preço unitário]]*ent_jan[[#This Row],[Qtd]],"")</f>
        <v/>
      </c>
      <c r="F297" s="139"/>
      <c r="G297" s="139"/>
      <c r="H297" s="140" t="str">
        <f>IFERROR(VLOOKUP(vendas_jan[[#This Row],[Produto]],produtos,5,0),"")</f>
        <v/>
      </c>
      <c r="I297" s="140" t="str">
        <f>IFERROR(vendas_jan[[#This Row],[preço unitário]]*vendas_jan[[#This Row],[Qtd]],"")</f>
        <v/>
      </c>
      <c r="K297" s="141"/>
      <c r="L297" s="141"/>
      <c r="M297" s="141"/>
    </row>
    <row r="298" spans="1:13" x14ac:dyDescent="0.3">
      <c r="A298" s="142"/>
      <c r="B298" s="139"/>
      <c r="C298" s="140" t="str">
        <f t="shared" si="4"/>
        <v/>
      </c>
      <c r="D298" s="143" t="str">
        <f>IFERROR(ent_jan[[#This Row],[preço unitário]]*ent_jan[[#This Row],[Qtd]],"")</f>
        <v/>
      </c>
      <c r="F298" s="139"/>
      <c r="G298" s="139"/>
      <c r="H298" s="140" t="str">
        <f>IFERROR(VLOOKUP(vendas_jan[[#This Row],[Produto]],produtos,5,0),"")</f>
        <v/>
      </c>
      <c r="I298" s="140" t="str">
        <f>IFERROR(vendas_jan[[#This Row],[preço unitário]]*vendas_jan[[#This Row],[Qtd]],"")</f>
        <v/>
      </c>
      <c r="K298" s="141"/>
      <c r="L298" s="141"/>
      <c r="M298" s="141"/>
    </row>
    <row r="299" spans="1:13" x14ac:dyDescent="0.3">
      <c r="A299" s="142"/>
      <c r="B299" s="139"/>
      <c r="C299" s="140" t="str">
        <f t="shared" si="4"/>
        <v/>
      </c>
      <c r="D299" s="143" t="str">
        <f>IFERROR(ent_jan[[#This Row],[preço unitário]]*ent_jan[[#This Row],[Qtd]],"")</f>
        <v/>
      </c>
      <c r="F299" s="139"/>
      <c r="G299" s="139"/>
      <c r="H299" s="140" t="str">
        <f>IFERROR(VLOOKUP(vendas_jan[[#This Row],[Produto]],produtos,5,0),"")</f>
        <v/>
      </c>
      <c r="I299" s="140" t="str">
        <f>IFERROR(vendas_jan[[#This Row],[preço unitário]]*vendas_jan[[#This Row],[Qtd]],"")</f>
        <v/>
      </c>
      <c r="K299" s="141"/>
      <c r="L299" s="141"/>
      <c r="M299" s="141"/>
    </row>
    <row r="300" spans="1:13" x14ac:dyDescent="0.3">
      <c r="A300" s="142"/>
      <c r="B300" s="139"/>
      <c r="C300" s="140" t="str">
        <f t="shared" si="4"/>
        <v/>
      </c>
      <c r="D300" s="143" t="str">
        <f>IFERROR(ent_jan[[#This Row],[preço unitário]]*ent_jan[[#This Row],[Qtd]],"")</f>
        <v/>
      </c>
      <c r="F300" s="139"/>
      <c r="G300" s="139"/>
      <c r="H300" s="140" t="str">
        <f>IFERROR(VLOOKUP(vendas_jan[[#This Row],[Produto]],produtos,5,0),"")</f>
        <v/>
      </c>
      <c r="I300" s="140" t="str">
        <f>IFERROR(vendas_jan[[#This Row],[preço unitário]]*vendas_jan[[#This Row],[Qtd]],"")</f>
        <v/>
      </c>
      <c r="K300" s="141"/>
      <c r="L300" s="141"/>
      <c r="M300" s="141"/>
    </row>
    <row r="301" spans="1:13" x14ac:dyDescent="0.3">
      <c r="A301" s="144"/>
      <c r="B301" s="145"/>
      <c r="C301" s="146" t="str">
        <f t="shared" si="4"/>
        <v/>
      </c>
      <c r="D301" s="147" t="str">
        <f>IFERROR(ent_jan[[#This Row],[preço unitário]]*ent_jan[[#This Row],[Qtd]],"")</f>
        <v/>
      </c>
      <c r="F301" s="145"/>
      <c r="H301" s="140" t="str">
        <f>IFERROR(VLOOKUP(vendas_jan[[#This Row],[Produto]],produtos,5,0),"")</f>
        <v/>
      </c>
      <c r="I301" s="125" t="str">
        <f>IFERROR(vendas_jan[[#This Row],[preço unitário]]*vendas_jan[[#This Row],[Qtd]],"")</f>
        <v/>
      </c>
      <c r="K301" s="141"/>
      <c r="L301" s="141"/>
      <c r="M301" s="141"/>
    </row>
    <row r="302" spans="1:13" x14ac:dyDescent="0.3">
      <c r="A302" s="86" t="s">
        <v>2</v>
      </c>
    </row>
  </sheetData>
  <mergeCells count="8">
    <mergeCell ref="A1:I1"/>
    <mergeCell ref="F4:H4"/>
    <mergeCell ref="A7:D7"/>
    <mergeCell ref="F7:I7"/>
    <mergeCell ref="L2:M2"/>
    <mergeCell ref="I4:J4"/>
    <mergeCell ref="I5:J5"/>
    <mergeCell ref="K7:M7"/>
  </mergeCells>
  <conditionalFormatting sqref="I5:J5">
    <cfRule type="cellIs" dxfId="150" priority="1" operator="lessThan">
      <formula>0</formula>
    </cfRule>
  </conditionalFormatting>
  <dataValidations count="1">
    <dataValidation allowBlank="1" showInputMessage="1" showErrorMessage="1" promptTitle="ATENÇÃO:" prompt="Verifique se o preço de compra deste produto continua o mesmo da tabela de cadastro , caso seja preciso altere, na tabela de produtos." sqref="B10:B301" xr:uid="{00000000-0002-0000-0700-000000000000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A420F86-C11F-4770-97B9-994F77A6D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iangles" iconId="1"/>
              <x14:cfIcon iconSet="3Triangles" iconId="2"/>
            </x14:iconSet>
          </x14:cfRule>
          <xm:sqref>K9:K301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OFFSET(produtos!$B$4,0,0,COUNTA(produtos!$B$4:$B$9997),1)</xm:f>
          </x14:formula1>
          <xm:sqref>A10:A1278 F9:F301</xm:sqref>
        </x14:dataValidation>
        <x14:dataValidation type="list" allowBlank="1" showInputMessage="1" showErrorMessage="1" xr:uid="{00000000-0002-0000-0700-000002000000}">
          <x14:formula1>
            <xm:f>OFFSET(produtos!$B4,0,0,COUNTA(B3:B1000001),1)</xm:f>
          </x14:formula1>
          <xm:sqref>N7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XFC300"/>
  <sheetViews>
    <sheetView showGridLines="0" workbookViewId="0">
      <pane ySplit="8" topLeftCell="A9" activePane="bottomLeft" state="frozen"/>
      <selection activeCell="F22" sqref="F22"/>
      <selection pane="bottomLeft" activeCell="F22" sqref="F22"/>
    </sheetView>
  </sheetViews>
  <sheetFormatPr defaultColWidth="0" defaultRowHeight="14.4" x14ac:dyDescent="0.3"/>
  <cols>
    <col min="1" max="1" width="26" style="88" customWidth="1"/>
    <col min="2" max="2" width="8.33203125" style="88" customWidth="1"/>
    <col min="3" max="3" width="16.44140625" style="106" bestFit="1" customWidth="1"/>
    <col min="4" max="4" width="12.44140625" style="106" customWidth="1"/>
    <col min="5" max="5" width="3.5546875" style="88" customWidth="1"/>
    <col min="6" max="6" width="20.33203125" style="88" customWidth="1"/>
    <col min="7" max="7" width="10.109375" style="88" customWidth="1"/>
    <col min="8" max="8" width="18.6640625" style="106" bestFit="1" customWidth="1"/>
    <col min="9" max="9" width="12.44140625" style="106" customWidth="1"/>
    <col min="10" max="10" width="5.88671875" style="88" customWidth="1"/>
    <col min="11" max="11" width="12.5546875" style="88" hidden="1"/>
    <col min="12" max="12" width="18.88671875" style="88" hidden="1"/>
    <col min="13" max="13" width="15.109375" style="125" hidden="1"/>
    <col min="14" max="16383" width="9.109375" style="86" hidden="1"/>
    <col min="16384" max="16384" width="2" style="86" hidden="1" customWidth="1"/>
  </cols>
  <sheetData>
    <row r="1" spans="1:13" ht="36" customHeight="1" x14ac:dyDescent="0.3">
      <c r="A1" s="231" t="s">
        <v>13</v>
      </c>
      <c r="B1" s="231"/>
      <c r="C1" s="231"/>
      <c r="D1" s="231"/>
      <c r="E1" s="231"/>
      <c r="F1" s="231"/>
      <c r="G1" s="231"/>
      <c r="H1" s="231"/>
      <c r="I1" s="231"/>
      <c r="J1" s="115"/>
      <c r="K1" s="115"/>
      <c r="L1" s="115"/>
      <c r="M1" s="115"/>
    </row>
    <row r="2" spans="1:13" ht="9" customHeight="1" x14ac:dyDescent="0.3">
      <c r="A2" s="87"/>
      <c r="B2" s="87"/>
      <c r="C2" s="105"/>
      <c r="D2" s="105"/>
      <c r="E2" s="87"/>
      <c r="F2" s="87"/>
      <c r="G2" s="87"/>
      <c r="H2" s="105"/>
      <c r="I2" s="105"/>
      <c r="J2" s="87"/>
      <c r="K2" s="87"/>
      <c r="L2" s="87"/>
      <c r="M2" s="105"/>
    </row>
    <row r="3" spans="1:13" ht="9" customHeight="1" x14ac:dyDescent="0.3">
      <c r="M3" s="116"/>
    </row>
    <row r="4" spans="1:13" ht="27.6" x14ac:dyDescent="0.3">
      <c r="A4" s="89"/>
      <c r="B4" s="117" t="s">
        <v>26</v>
      </c>
      <c r="C4" s="118"/>
      <c r="D4" s="118" t="s">
        <v>28</v>
      </c>
      <c r="E4" s="117"/>
      <c r="F4" s="232" t="s">
        <v>10</v>
      </c>
      <c r="G4" s="232"/>
      <c r="H4" s="232"/>
      <c r="I4" s="239" t="s">
        <v>27</v>
      </c>
      <c r="J4" s="239"/>
      <c r="K4" s="117"/>
      <c r="L4" s="117"/>
      <c r="M4" s="119"/>
    </row>
    <row r="5" spans="1:13" x14ac:dyDescent="0.3">
      <c r="A5" s="89"/>
      <c r="B5" s="117">
        <f>SUM(Tabela6[Qtd])</f>
        <v>4</v>
      </c>
      <c r="C5" s="118"/>
      <c r="D5" s="118">
        <f>SUM(Tabela6[Total])</f>
        <v>0</v>
      </c>
      <c r="E5" s="117"/>
      <c r="F5" s="117"/>
      <c r="G5" s="117">
        <f>SUM(Tabela7[Qtd])</f>
        <v>3</v>
      </c>
      <c r="H5" s="118">
        <f>SUM(Tabela7[preço unitário])</f>
        <v>0</v>
      </c>
      <c r="I5" s="239">
        <f>H5-D5</f>
        <v>0</v>
      </c>
      <c r="J5" s="239"/>
      <c r="K5" s="117"/>
      <c r="L5" s="117"/>
      <c r="M5" s="119"/>
    </row>
    <row r="7" spans="1:13" ht="18" customHeight="1" x14ac:dyDescent="0.3">
      <c r="A7" s="233" t="s">
        <v>21</v>
      </c>
      <c r="B7" s="234"/>
      <c r="C7" s="234"/>
      <c r="D7" s="235"/>
      <c r="F7" s="237" t="s">
        <v>8</v>
      </c>
      <c r="G7" s="238"/>
      <c r="H7" s="238"/>
      <c r="I7" s="238"/>
      <c r="K7" s="236"/>
      <c r="L7" s="236"/>
      <c r="M7" s="236"/>
    </row>
    <row r="8" spans="1:13" ht="18.75" customHeight="1" x14ac:dyDescent="0.3">
      <c r="A8" s="93" t="s">
        <v>12</v>
      </c>
      <c r="B8" s="120" t="s">
        <v>6</v>
      </c>
      <c r="C8" s="121" t="s">
        <v>7</v>
      </c>
      <c r="D8" s="122" t="s">
        <v>4</v>
      </c>
      <c r="F8" s="94" t="s">
        <v>3</v>
      </c>
      <c r="G8" s="96" t="s">
        <v>6</v>
      </c>
      <c r="H8" s="107" t="s">
        <v>7</v>
      </c>
      <c r="I8" s="110" t="s">
        <v>9</v>
      </c>
      <c r="J8" s="86"/>
      <c r="K8" s="111"/>
      <c r="L8" s="111"/>
      <c r="M8" s="123"/>
    </row>
    <row r="9" spans="1:13" x14ac:dyDescent="0.3">
      <c r="A9" s="97" t="s">
        <v>2</v>
      </c>
      <c r="B9" s="98">
        <v>4</v>
      </c>
      <c r="C9" s="99" t="str">
        <f>IFERROR(VLOOKUP(Tabela6[[#This Row],[produto]],produtos,3,0),"")</f>
        <v/>
      </c>
      <c r="D9" s="100" t="str">
        <f>IFERROR(Tabela6[[#This Row],[Qtd]]*Tabela6[[#This Row],[preço unitário]],"")</f>
        <v/>
      </c>
      <c r="E9" s="86"/>
      <c r="F9" s="101" t="s">
        <v>2</v>
      </c>
      <c r="G9" s="97">
        <v>3</v>
      </c>
      <c r="H9" s="99" t="str">
        <f>IFERROR(VLOOKUP(Tabela7[[#This Row],[Produto]],produtos,3,0),"")</f>
        <v/>
      </c>
      <c r="I9" s="100" t="str">
        <f>IFERROR(Tabela7[[#This Row],[preço unitário]]*Tabela7[[#This Row],[Qtd]],"")</f>
        <v/>
      </c>
      <c r="J9" s="86"/>
      <c r="K9" s="112"/>
      <c r="L9" s="112"/>
      <c r="M9" s="124"/>
    </row>
    <row r="10" spans="1:13" x14ac:dyDescent="0.3">
      <c r="A10" s="97"/>
      <c r="B10" s="98"/>
      <c r="C10" s="99" t="str">
        <f>IFERROR(VLOOKUP(Tabela6[[#This Row],[produto]],produtos,3,0),"")</f>
        <v/>
      </c>
      <c r="D10" s="100" t="str">
        <f>IFERROR(Tabela6[[#This Row],[Qtd]]*Tabela6[[#This Row],[preço unitário]],"")</f>
        <v/>
      </c>
      <c r="E10" s="86"/>
      <c r="F10" s="97"/>
      <c r="G10" s="97"/>
      <c r="H10" s="99" t="str">
        <f>IFERROR(VLOOKUP(Tabela7[[#This Row],[Produto]],produtos,3,0),"")</f>
        <v/>
      </c>
      <c r="I10" s="100" t="str">
        <f>IFERROR(Tabela7[[#This Row],[preço unitário]]*Tabela7[[#This Row],[Qtd]],"")</f>
        <v/>
      </c>
      <c r="J10" s="86"/>
      <c r="K10" s="112"/>
      <c r="L10" s="112"/>
      <c r="M10" s="124"/>
    </row>
    <row r="11" spans="1:13" x14ac:dyDescent="0.3">
      <c r="A11" s="97"/>
      <c r="B11" s="98"/>
      <c r="C11" s="99" t="str">
        <f>IFERROR(VLOOKUP(Tabela6[[#This Row],[produto]],produtos,3,0),"")</f>
        <v/>
      </c>
      <c r="D11" s="100" t="str">
        <f>IFERROR(Tabela6[[#This Row],[Qtd]]*Tabela6[[#This Row],[preço unitário]],"")</f>
        <v/>
      </c>
      <c r="E11" s="86"/>
      <c r="F11" s="97"/>
      <c r="G11" s="97"/>
      <c r="H11" s="99" t="str">
        <f>IFERROR(VLOOKUP(Tabela7[[#This Row],[Produto]],produtos,3,0),"")</f>
        <v/>
      </c>
      <c r="I11" s="100" t="str">
        <f>IFERROR(Tabela7[[#This Row],[preço unitário]]*Tabela7[[#This Row],[Qtd]],"")</f>
        <v/>
      </c>
      <c r="J11" s="86"/>
      <c r="K11" s="112"/>
      <c r="L11" s="112"/>
      <c r="M11" s="124"/>
    </row>
    <row r="12" spans="1:13" x14ac:dyDescent="0.3">
      <c r="A12" s="97"/>
      <c r="B12" s="98"/>
      <c r="C12" s="99" t="str">
        <f>IFERROR(VLOOKUP(Tabela6[[#This Row],[produto]],produtos,3,0),"")</f>
        <v/>
      </c>
      <c r="D12" s="100" t="str">
        <f>IFERROR(Tabela6[[#This Row],[Qtd]]*Tabela6[[#This Row],[preço unitário]],"")</f>
        <v/>
      </c>
      <c r="E12" s="86"/>
      <c r="F12" s="97"/>
      <c r="G12" s="97"/>
      <c r="H12" s="99" t="str">
        <f>IFERROR(VLOOKUP(Tabela7[[#This Row],[Produto]],produtos,3,0),"")</f>
        <v/>
      </c>
      <c r="I12" s="100" t="str">
        <f>IFERROR(Tabela7[[#This Row],[preço unitário]]*Tabela7[[#This Row],[Qtd]],"")</f>
        <v/>
      </c>
      <c r="J12" s="86"/>
      <c r="K12" s="112"/>
      <c r="L12" s="112"/>
      <c r="M12" s="124"/>
    </row>
    <row r="13" spans="1:13" x14ac:dyDescent="0.3">
      <c r="A13" s="97"/>
      <c r="B13" s="98"/>
      <c r="C13" s="99" t="str">
        <f>IFERROR(VLOOKUP(Tabela6[[#This Row],[produto]],produtos,3,0),"")</f>
        <v/>
      </c>
      <c r="D13" s="100" t="str">
        <f>IFERROR(Tabela6[[#This Row],[Qtd]]*Tabela6[[#This Row],[preço unitário]],"")</f>
        <v/>
      </c>
      <c r="E13" s="86"/>
      <c r="F13" s="97"/>
      <c r="G13" s="97"/>
      <c r="H13" s="99" t="str">
        <f>IFERROR(VLOOKUP(Tabela7[[#This Row],[Produto]],produtos,3,0),"")</f>
        <v/>
      </c>
      <c r="I13" s="100" t="str">
        <f>IFERROR(Tabela7[[#This Row],[preço unitário]]*Tabela7[[#This Row],[Qtd]],"")</f>
        <v/>
      </c>
      <c r="J13" s="86"/>
      <c r="K13" s="112"/>
      <c r="L13" s="112"/>
      <c r="M13" s="124"/>
    </row>
    <row r="14" spans="1:13" x14ac:dyDescent="0.3">
      <c r="A14" s="97"/>
      <c r="B14" s="98"/>
      <c r="C14" s="99" t="str">
        <f>IFERROR(VLOOKUP(Tabela6[[#This Row],[produto]],produtos,3,0),"")</f>
        <v/>
      </c>
      <c r="D14" s="100" t="str">
        <f>IFERROR(Tabela6[[#This Row],[Qtd]]*Tabela6[[#This Row],[preço unitário]],"")</f>
        <v/>
      </c>
      <c r="E14" s="86"/>
      <c r="F14" s="97"/>
      <c r="G14" s="97"/>
      <c r="H14" s="99" t="str">
        <f>IFERROR(VLOOKUP(Tabela7[[#This Row],[Produto]],produtos,3,0),"")</f>
        <v/>
      </c>
      <c r="I14" s="100" t="str">
        <f>IFERROR(Tabela7[[#This Row],[preço unitário]]*Tabela7[[#This Row],[Qtd]],"")</f>
        <v/>
      </c>
      <c r="J14" s="86"/>
      <c r="K14" s="112"/>
      <c r="L14" s="112"/>
      <c r="M14" s="124"/>
    </row>
    <row r="15" spans="1:13" x14ac:dyDescent="0.3">
      <c r="A15" s="97"/>
      <c r="B15" s="98"/>
      <c r="C15" s="99" t="str">
        <f>IFERROR(VLOOKUP(Tabela6[[#This Row],[produto]],produtos,3,0),"")</f>
        <v/>
      </c>
      <c r="D15" s="100" t="str">
        <f>IFERROR(Tabela6[[#This Row],[Qtd]]*Tabela6[[#This Row],[preço unitário]],"")</f>
        <v/>
      </c>
      <c r="E15" s="86"/>
      <c r="F15" s="97"/>
      <c r="G15" s="97"/>
      <c r="H15" s="99" t="str">
        <f>IFERROR(VLOOKUP(Tabela7[[#This Row],[Produto]],produtos,3,0),"")</f>
        <v/>
      </c>
      <c r="I15" s="100" t="str">
        <f>IFERROR(Tabela7[[#This Row],[preço unitário]]*Tabela7[[#This Row],[Qtd]],"")</f>
        <v/>
      </c>
      <c r="J15" s="86"/>
      <c r="K15" s="112"/>
      <c r="L15" s="112"/>
      <c r="M15" s="124"/>
    </row>
    <row r="16" spans="1:13" x14ac:dyDescent="0.3">
      <c r="A16" s="97"/>
      <c r="B16" s="98"/>
      <c r="C16" s="99" t="str">
        <f>IFERROR(VLOOKUP(Tabela6[[#This Row],[produto]],produtos,3,0),"")</f>
        <v/>
      </c>
      <c r="D16" s="100" t="str">
        <f>IFERROR(Tabela6[[#This Row],[Qtd]]*Tabela6[[#This Row],[preço unitário]],"")</f>
        <v/>
      </c>
      <c r="E16" s="86"/>
      <c r="F16" s="97"/>
      <c r="G16" s="97"/>
      <c r="H16" s="99" t="str">
        <f>IFERROR(VLOOKUP(Tabela7[[#This Row],[Produto]],produtos,3,0),"")</f>
        <v/>
      </c>
      <c r="I16" s="100" t="str">
        <f>IFERROR(Tabela7[[#This Row],[preço unitário]]*Tabela7[[#This Row],[Qtd]],"")</f>
        <v/>
      </c>
      <c r="J16" s="86"/>
      <c r="K16" s="112"/>
      <c r="L16" s="112"/>
      <c r="M16" s="124"/>
    </row>
    <row r="17" spans="1:13" x14ac:dyDescent="0.3">
      <c r="A17" s="97"/>
      <c r="B17" s="98"/>
      <c r="C17" s="99" t="str">
        <f>IFERROR(VLOOKUP(Tabela6[[#This Row],[produto]],produtos,3,0),"")</f>
        <v/>
      </c>
      <c r="D17" s="100" t="str">
        <f>IFERROR(Tabela6[[#This Row],[Qtd]]*Tabela6[[#This Row],[preço unitário]],"")</f>
        <v/>
      </c>
      <c r="E17" s="86"/>
      <c r="F17" s="97"/>
      <c r="G17" s="97"/>
      <c r="H17" s="99" t="str">
        <f>IFERROR(VLOOKUP(Tabela7[[#This Row],[Produto]],produtos,3,0),"")</f>
        <v/>
      </c>
      <c r="I17" s="100" t="str">
        <f>IFERROR(Tabela7[[#This Row],[preço unitário]]*Tabela7[[#This Row],[Qtd]],"")</f>
        <v/>
      </c>
      <c r="J17" s="86"/>
      <c r="K17" s="112"/>
      <c r="L17" s="112"/>
      <c r="M17" s="124"/>
    </row>
    <row r="18" spans="1:13" x14ac:dyDescent="0.3">
      <c r="A18" s="97"/>
      <c r="B18" s="98"/>
      <c r="C18" s="99" t="str">
        <f>IFERROR(VLOOKUP(Tabela6[[#This Row],[produto]],produtos,3,0),"")</f>
        <v/>
      </c>
      <c r="D18" s="100" t="str">
        <f>IFERROR(Tabela6[[#This Row],[Qtd]]*Tabela6[[#This Row],[preço unitário]],"")</f>
        <v/>
      </c>
      <c r="E18" s="86"/>
      <c r="F18" s="97"/>
      <c r="G18" s="97"/>
      <c r="H18" s="99" t="str">
        <f>IFERROR(VLOOKUP(Tabela7[[#This Row],[Produto]],produtos,3,0),"")</f>
        <v/>
      </c>
      <c r="I18" s="100" t="str">
        <f>IFERROR(Tabela7[[#This Row],[preço unitário]]*Tabela7[[#This Row],[Qtd]],"")</f>
        <v/>
      </c>
      <c r="J18" s="86"/>
      <c r="K18" s="112"/>
      <c r="L18" s="112"/>
      <c r="M18" s="124"/>
    </row>
    <row r="19" spans="1:13" x14ac:dyDescent="0.3">
      <c r="A19" s="97"/>
      <c r="B19" s="98"/>
      <c r="C19" s="99" t="str">
        <f>IFERROR(VLOOKUP(Tabela6[[#This Row],[produto]],produtos,3,0),"")</f>
        <v/>
      </c>
      <c r="D19" s="100" t="str">
        <f>IFERROR(Tabela6[[#This Row],[Qtd]]*Tabela6[[#This Row],[preço unitário]],"")</f>
        <v/>
      </c>
      <c r="E19" s="86"/>
      <c r="F19" s="97"/>
      <c r="G19" s="97"/>
      <c r="H19" s="99" t="str">
        <f>IFERROR(VLOOKUP(Tabela7[[#This Row],[Produto]],produtos,3,0),"")</f>
        <v/>
      </c>
      <c r="I19" s="100" t="str">
        <f>IFERROR(Tabela7[[#This Row],[preço unitário]]*Tabela7[[#This Row],[Qtd]],"")</f>
        <v/>
      </c>
      <c r="J19" s="86"/>
      <c r="K19" s="112"/>
      <c r="L19" s="112"/>
      <c r="M19" s="124"/>
    </row>
    <row r="20" spans="1:13" x14ac:dyDescent="0.3">
      <c r="A20" s="97"/>
      <c r="B20" s="98"/>
      <c r="C20" s="99" t="str">
        <f>IFERROR(VLOOKUP(Tabela6[[#This Row],[produto]],produtos,3,0),"")</f>
        <v/>
      </c>
      <c r="D20" s="100" t="str">
        <f>IFERROR(Tabela6[[#This Row],[Qtd]]*Tabela6[[#This Row],[preço unitário]],"")</f>
        <v/>
      </c>
      <c r="E20" s="86"/>
      <c r="F20" s="97"/>
      <c r="G20" s="97"/>
      <c r="H20" s="99" t="str">
        <f>IFERROR(VLOOKUP(Tabela7[[#This Row],[Produto]],produtos,3,0),"")</f>
        <v/>
      </c>
      <c r="I20" s="100" t="str">
        <f>IFERROR(Tabela7[[#This Row],[preço unitário]]*Tabela7[[#This Row],[Qtd]],"")</f>
        <v/>
      </c>
      <c r="J20" s="86"/>
      <c r="K20" s="112"/>
      <c r="L20" s="112"/>
      <c r="M20" s="124"/>
    </row>
    <row r="21" spans="1:13" x14ac:dyDescent="0.3">
      <c r="A21" s="97"/>
      <c r="B21" s="98"/>
      <c r="C21" s="99" t="str">
        <f>IFERROR(VLOOKUP(Tabela6[[#This Row],[produto]],produtos,3,0),"")</f>
        <v/>
      </c>
      <c r="D21" s="100" t="str">
        <f>IFERROR(Tabela6[[#This Row],[Qtd]]*Tabela6[[#This Row],[preço unitário]],"")</f>
        <v/>
      </c>
      <c r="E21" s="86"/>
      <c r="F21" s="97"/>
      <c r="G21" s="97"/>
      <c r="H21" s="99" t="str">
        <f>IFERROR(VLOOKUP(Tabela7[[#This Row],[Produto]],produtos,3,0),"")</f>
        <v/>
      </c>
      <c r="I21" s="100" t="str">
        <f>IFERROR(Tabela7[[#This Row],[preço unitário]]*Tabela7[[#This Row],[Qtd]],"")</f>
        <v/>
      </c>
      <c r="J21" s="86"/>
      <c r="K21" s="112"/>
      <c r="L21" s="112"/>
      <c r="M21" s="124"/>
    </row>
    <row r="22" spans="1:13" x14ac:dyDescent="0.3">
      <c r="A22" s="97"/>
      <c r="B22" s="98"/>
      <c r="C22" s="99" t="str">
        <f>IFERROR(VLOOKUP(Tabela6[[#This Row],[produto]],produtos,3,0),"")</f>
        <v/>
      </c>
      <c r="D22" s="100" t="str">
        <f>IFERROR(Tabela6[[#This Row],[Qtd]]*Tabela6[[#This Row],[preço unitário]],"")</f>
        <v/>
      </c>
      <c r="E22" s="86"/>
      <c r="F22" s="97"/>
      <c r="G22" s="97"/>
      <c r="H22" s="99" t="str">
        <f>IFERROR(VLOOKUP(Tabela7[[#This Row],[Produto]],produtos,3,0),"")</f>
        <v/>
      </c>
      <c r="I22" s="100" t="str">
        <f>IFERROR(Tabela7[[#This Row],[preço unitário]]*Tabela7[[#This Row],[Qtd]],"")</f>
        <v/>
      </c>
      <c r="J22" s="86"/>
      <c r="K22" s="112"/>
      <c r="L22" s="112"/>
      <c r="M22" s="124"/>
    </row>
    <row r="23" spans="1:13" x14ac:dyDescent="0.3">
      <c r="A23" s="97"/>
      <c r="B23" s="98"/>
      <c r="C23" s="99" t="str">
        <f>IFERROR(VLOOKUP(Tabela6[[#This Row],[produto]],produtos,3,0),"")</f>
        <v/>
      </c>
      <c r="D23" s="100" t="str">
        <f>IFERROR(Tabela6[[#This Row],[Qtd]]*Tabela6[[#This Row],[preço unitário]],"")</f>
        <v/>
      </c>
      <c r="E23" s="86"/>
      <c r="F23" s="97"/>
      <c r="G23" s="97"/>
      <c r="H23" s="99" t="str">
        <f>IFERROR(VLOOKUP(Tabela7[[#This Row],[Produto]],produtos,3,0),"")</f>
        <v/>
      </c>
      <c r="I23" s="100" t="str">
        <f>IFERROR(Tabela7[[#This Row],[preço unitário]]*Tabela7[[#This Row],[Qtd]],"")</f>
        <v/>
      </c>
      <c r="J23" s="86"/>
      <c r="K23" s="112"/>
      <c r="L23" s="112"/>
      <c r="M23" s="124"/>
    </row>
    <row r="24" spans="1:13" x14ac:dyDescent="0.3">
      <c r="A24" s="97"/>
      <c r="B24" s="98"/>
      <c r="C24" s="99" t="str">
        <f>IFERROR(VLOOKUP(Tabela6[[#This Row],[produto]],produtos,3,0),"")</f>
        <v/>
      </c>
      <c r="D24" s="100" t="str">
        <f>IFERROR(Tabela6[[#This Row],[Qtd]]*Tabela6[[#This Row],[preço unitário]],"")</f>
        <v/>
      </c>
      <c r="E24" s="86"/>
      <c r="F24" s="97"/>
      <c r="G24" s="97"/>
      <c r="H24" s="99" t="str">
        <f>IFERROR(VLOOKUP(Tabela7[[#This Row],[Produto]],produtos,3,0),"")</f>
        <v/>
      </c>
      <c r="I24" s="100" t="str">
        <f>IFERROR(Tabela7[[#This Row],[preço unitário]]*Tabela7[[#This Row],[Qtd]],"")</f>
        <v/>
      </c>
      <c r="J24" s="86"/>
      <c r="K24" s="112"/>
      <c r="L24" s="112"/>
      <c r="M24" s="124"/>
    </row>
    <row r="25" spans="1:13" x14ac:dyDescent="0.3">
      <c r="A25" s="97"/>
      <c r="B25" s="98"/>
      <c r="C25" s="99" t="str">
        <f>IFERROR(VLOOKUP(Tabela6[[#This Row],[produto]],produtos,3,0),"")</f>
        <v/>
      </c>
      <c r="D25" s="100" t="str">
        <f>IFERROR(Tabela6[[#This Row],[Qtd]]*Tabela6[[#This Row],[preço unitário]],"")</f>
        <v/>
      </c>
      <c r="E25" s="86"/>
      <c r="F25" s="97"/>
      <c r="G25" s="97"/>
      <c r="H25" s="99" t="str">
        <f>IFERROR(VLOOKUP(Tabela7[[#This Row],[Produto]],produtos,3,0),"")</f>
        <v/>
      </c>
      <c r="I25" s="100" t="str">
        <f>IFERROR(Tabela7[[#This Row],[preço unitário]]*Tabela7[[#This Row],[Qtd]],"")</f>
        <v/>
      </c>
      <c r="J25" s="86"/>
      <c r="K25" s="112"/>
      <c r="L25" s="112"/>
      <c r="M25" s="124"/>
    </row>
    <row r="26" spans="1:13" x14ac:dyDescent="0.3">
      <c r="A26" s="97"/>
      <c r="B26" s="98"/>
      <c r="C26" s="99" t="str">
        <f>IFERROR(VLOOKUP(Tabela6[[#This Row],[produto]],produtos,3,0),"")</f>
        <v/>
      </c>
      <c r="D26" s="100" t="str">
        <f>IFERROR(Tabela6[[#This Row],[Qtd]]*Tabela6[[#This Row],[preço unitário]],"")</f>
        <v/>
      </c>
      <c r="E26" s="86"/>
      <c r="F26" s="97"/>
      <c r="G26" s="97"/>
      <c r="H26" s="99" t="str">
        <f>IFERROR(VLOOKUP(Tabela7[[#This Row],[Produto]],produtos,3,0),"")</f>
        <v/>
      </c>
      <c r="I26" s="100" t="str">
        <f>IFERROR(Tabela7[[#This Row],[preço unitário]]*Tabela7[[#This Row],[Qtd]],"")</f>
        <v/>
      </c>
      <c r="J26" s="86"/>
      <c r="K26" s="112"/>
      <c r="L26" s="112"/>
      <c r="M26" s="124"/>
    </row>
    <row r="27" spans="1:13" x14ac:dyDescent="0.3">
      <c r="A27" s="97"/>
      <c r="B27" s="98"/>
      <c r="C27" s="99" t="str">
        <f>IFERROR(VLOOKUP(Tabela6[[#This Row],[produto]],produtos,3,0),"")</f>
        <v/>
      </c>
      <c r="D27" s="100" t="str">
        <f>IFERROR(Tabela6[[#This Row],[Qtd]]*Tabela6[[#This Row],[preço unitário]],"")</f>
        <v/>
      </c>
      <c r="E27" s="86"/>
      <c r="F27" s="97"/>
      <c r="G27" s="97"/>
      <c r="H27" s="99" t="str">
        <f>IFERROR(VLOOKUP(Tabela7[[#This Row],[Produto]],produtos,3,0),"")</f>
        <v/>
      </c>
      <c r="I27" s="100" t="str">
        <f>IFERROR(Tabela7[[#This Row],[preço unitário]]*Tabela7[[#This Row],[Qtd]],"")</f>
        <v/>
      </c>
      <c r="J27" s="86"/>
      <c r="K27" s="112"/>
      <c r="L27" s="112"/>
      <c r="M27" s="124"/>
    </row>
    <row r="28" spans="1:13" x14ac:dyDescent="0.3">
      <c r="A28" s="97"/>
      <c r="B28" s="98"/>
      <c r="C28" s="99" t="str">
        <f>IFERROR(VLOOKUP(Tabela6[[#This Row],[produto]],produtos,3,0),"")</f>
        <v/>
      </c>
      <c r="D28" s="100" t="str">
        <f>IFERROR(Tabela6[[#This Row],[Qtd]]*Tabela6[[#This Row],[preço unitário]],"")</f>
        <v/>
      </c>
      <c r="E28" s="86"/>
      <c r="F28" s="97"/>
      <c r="G28" s="97"/>
      <c r="H28" s="99" t="str">
        <f>IFERROR(VLOOKUP(Tabela7[[#This Row],[Produto]],produtos,3,0),"")</f>
        <v/>
      </c>
      <c r="I28" s="100" t="str">
        <f>IFERROR(Tabela7[[#This Row],[preço unitário]]*Tabela7[[#This Row],[Qtd]],"")</f>
        <v/>
      </c>
      <c r="J28" s="86"/>
      <c r="K28" s="112"/>
      <c r="L28" s="112"/>
      <c r="M28" s="124"/>
    </row>
    <row r="29" spans="1:13" x14ac:dyDescent="0.3">
      <c r="A29" s="97"/>
      <c r="B29" s="98"/>
      <c r="C29" s="99" t="str">
        <f>IFERROR(VLOOKUP(Tabela6[[#This Row],[produto]],produtos,3,0),"")</f>
        <v/>
      </c>
      <c r="D29" s="100" t="str">
        <f>IFERROR(Tabela6[[#This Row],[Qtd]]*Tabela6[[#This Row],[preço unitário]],"")</f>
        <v/>
      </c>
      <c r="E29" s="86"/>
      <c r="F29" s="97"/>
      <c r="G29" s="97"/>
      <c r="H29" s="99" t="str">
        <f>IFERROR(VLOOKUP(Tabela7[[#This Row],[Produto]],produtos,3,0),"")</f>
        <v/>
      </c>
      <c r="I29" s="100" t="str">
        <f>IFERROR(Tabela7[[#This Row],[preço unitário]]*Tabela7[[#This Row],[Qtd]],"")</f>
        <v/>
      </c>
      <c r="J29" s="86"/>
      <c r="K29" s="112"/>
      <c r="L29" s="112"/>
      <c r="M29" s="124"/>
    </row>
    <row r="30" spans="1:13" x14ac:dyDescent="0.3">
      <c r="A30" s="97"/>
      <c r="B30" s="98"/>
      <c r="C30" s="99" t="str">
        <f>IFERROR(VLOOKUP(Tabela6[[#This Row],[produto]],produtos,3,0),"")</f>
        <v/>
      </c>
      <c r="D30" s="100" t="str">
        <f>IFERROR(Tabela6[[#This Row],[Qtd]]*Tabela6[[#This Row],[preço unitário]],"")</f>
        <v/>
      </c>
      <c r="E30" s="86"/>
      <c r="F30" s="97"/>
      <c r="G30" s="97"/>
      <c r="H30" s="99" t="str">
        <f>IFERROR(VLOOKUP(Tabela7[[#This Row],[Produto]],produtos,3,0),"")</f>
        <v/>
      </c>
      <c r="I30" s="100" t="str">
        <f>IFERROR(Tabela7[[#This Row],[preço unitário]]*Tabela7[[#This Row],[Qtd]],"")</f>
        <v/>
      </c>
      <c r="J30" s="86"/>
      <c r="K30" s="112"/>
      <c r="L30" s="112"/>
      <c r="M30" s="124"/>
    </row>
    <row r="31" spans="1:13" x14ac:dyDescent="0.3">
      <c r="A31" s="97"/>
      <c r="B31" s="98"/>
      <c r="C31" s="99" t="str">
        <f>IFERROR(VLOOKUP(Tabela6[[#This Row],[produto]],produtos,3,0),"")</f>
        <v/>
      </c>
      <c r="D31" s="100" t="str">
        <f>IFERROR(Tabela6[[#This Row],[Qtd]]*Tabela6[[#This Row],[preço unitário]],"")</f>
        <v/>
      </c>
      <c r="E31" s="86"/>
      <c r="F31" s="97"/>
      <c r="G31" s="97"/>
      <c r="H31" s="99" t="str">
        <f>IFERROR(VLOOKUP(Tabela7[[#This Row],[Produto]],produtos,3,0),"")</f>
        <v/>
      </c>
      <c r="I31" s="100" t="str">
        <f>IFERROR(Tabela7[[#This Row],[preço unitário]]*Tabela7[[#This Row],[Qtd]],"")</f>
        <v/>
      </c>
      <c r="J31" s="86"/>
      <c r="K31" s="112"/>
      <c r="L31" s="112"/>
      <c r="M31" s="124"/>
    </row>
    <row r="32" spans="1:13" x14ac:dyDescent="0.3">
      <c r="A32" s="97"/>
      <c r="B32" s="98"/>
      <c r="C32" s="99" t="str">
        <f>IFERROR(VLOOKUP(Tabela6[[#This Row],[produto]],produtos,3,0),"")</f>
        <v/>
      </c>
      <c r="D32" s="100" t="str">
        <f>IFERROR(Tabela6[[#This Row],[Qtd]]*Tabela6[[#This Row],[preço unitário]],"")</f>
        <v/>
      </c>
      <c r="E32" s="86"/>
      <c r="F32" s="97"/>
      <c r="G32" s="97"/>
      <c r="H32" s="99" t="str">
        <f>IFERROR(VLOOKUP(Tabela7[[#This Row],[Produto]],produtos,3,0),"")</f>
        <v/>
      </c>
      <c r="I32" s="100" t="str">
        <f>IFERROR(Tabela7[[#This Row],[preço unitário]]*Tabela7[[#This Row],[Qtd]],"")</f>
        <v/>
      </c>
      <c r="J32" s="86"/>
      <c r="K32" s="112"/>
      <c r="L32" s="112"/>
      <c r="M32" s="124"/>
    </row>
    <row r="33" spans="1:13" x14ac:dyDescent="0.3">
      <c r="A33" s="97"/>
      <c r="B33" s="98"/>
      <c r="C33" s="99" t="str">
        <f>IFERROR(VLOOKUP(Tabela6[[#This Row],[produto]],produtos,3,0),"")</f>
        <v/>
      </c>
      <c r="D33" s="100" t="str">
        <f>IFERROR(Tabela6[[#This Row],[Qtd]]*Tabela6[[#This Row],[preço unitário]],"")</f>
        <v/>
      </c>
      <c r="E33" s="86"/>
      <c r="F33" s="97"/>
      <c r="G33" s="97"/>
      <c r="H33" s="99" t="str">
        <f>IFERROR(VLOOKUP(Tabela7[[#This Row],[Produto]],produtos,3,0),"")</f>
        <v/>
      </c>
      <c r="I33" s="100" t="str">
        <f>IFERROR(Tabela7[[#This Row],[preço unitário]]*Tabela7[[#This Row],[Qtd]],"")</f>
        <v/>
      </c>
      <c r="J33" s="86"/>
      <c r="K33" s="112"/>
      <c r="L33" s="112"/>
      <c r="M33" s="124"/>
    </row>
    <row r="34" spans="1:13" x14ac:dyDescent="0.3">
      <c r="A34" s="97"/>
      <c r="B34" s="98"/>
      <c r="C34" s="99" t="str">
        <f>IFERROR(VLOOKUP(Tabela6[[#This Row],[produto]],produtos,3,0),"")</f>
        <v/>
      </c>
      <c r="D34" s="100" t="str">
        <f>IFERROR(Tabela6[[#This Row],[Qtd]]*Tabela6[[#This Row],[preço unitário]],"")</f>
        <v/>
      </c>
      <c r="E34" s="86"/>
      <c r="F34" s="97"/>
      <c r="G34" s="97"/>
      <c r="H34" s="99" t="str">
        <f>IFERROR(VLOOKUP(Tabela7[[#This Row],[Produto]],produtos,3,0),"")</f>
        <v/>
      </c>
      <c r="I34" s="100" t="str">
        <f>IFERROR(Tabela7[[#This Row],[preço unitário]]*Tabela7[[#This Row],[Qtd]],"")</f>
        <v/>
      </c>
      <c r="J34" s="86"/>
      <c r="K34" s="112"/>
      <c r="L34" s="112"/>
      <c r="M34" s="124"/>
    </row>
    <row r="35" spans="1:13" x14ac:dyDescent="0.3">
      <c r="A35" s="97"/>
      <c r="B35" s="98"/>
      <c r="C35" s="99" t="str">
        <f>IFERROR(VLOOKUP(Tabela6[[#This Row],[produto]],produtos,3,0),"")</f>
        <v/>
      </c>
      <c r="D35" s="100" t="str">
        <f>IFERROR(Tabela6[[#This Row],[Qtd]]*Tabela6[[#This Row],[preço unitário]],"")</f>
        <v/>
      </c>
      <c r="E35" s="86"/>
      <c r="F35" s="97"/>
      <c r="G35" s="97"/>
      <c r="H35" s="99" t="str">
        <f>IFERROR(VLOOKUP(Tabela7[[#This Row],[Produto]],produtos,3,0),"")</f>
        <v/>
      </c>
      <c r="I35" s="100" t="str">
        <f>IFERROR(Tabela7[[#This Row],[preço unitário]]*Tabela7[[#This Row],[Qtd]],"")</f>
        <v/>
      </c>
      <c r="J35" s="86"/>
      <c r="K35" s="112"/>
      <c r="L35" s="112"/>
      <c r="M35" s="124"/>
    </row>
    <row r="36" spans="1:13" x14ac:dyDescent="0.3">
      <c r="A36" s="97"/>
      <c r="B36" s="98"/>
      <c r="C36" s="99" t="str">
        <f>IFERROR(VLOOKUP(Tabela6[[#This Row],[produto]],produtos,3,0),"")</f>
        <v/>
      </c>
      <c r="D36" s="100" t="str">
        <f>IFERROR(Tabela6[[#This Row],[Qtd]]*Tabela6[[#This Row],[preço unitário]],"")</f>
        <v/>
      </c>
      <c r="E36" s="86"/>
      <c r="F36" s="97"/>
      <c r="G36" s="97"/>
      <c r="H36" s="99" t="str">
        <f>IFERROR(VLOOKUP(Tabela7[[#This Row],[Produto]],produtos,3,0),"")</f>
        <v/>
      </c>
      <c r="I36" s="100" t="str">
        <f>IFERROR(Tabela7[[#This Row],[preço unitário]]*Tabela7[[#This Row],[Qtd]],"")</f>
        <v/>
      </c>
      <c r="J36" s="86"/>
      <c r="K36" s="112"/>
      <c r="L36" s="112"/>
      <c r="M36" s="124"/>
    </row>
    <row r="37" spans="1:13" x14ac:dyDescent="0.3">
      <c r="A37" s="97"/>
      <c r="B37" s="98"/>
      <c r="C37" s="99" t="str">
        <f>IFERROR(VLOOKUP(Tabela6[[#This Row],[produto]],produtos,3,0),"")</f>
        <v/>
      </c>
      <c r="D37" s="100" t="str">
        <f>IFERROR(Tabela6[[#This Row],[Qtd]]*Tabela6[[#This Row],[preço unitário]],"")</f>
        <v/>
      </c>
      <c r="E37" s="86"/>
      <c r="F37" s="97"/>
      <c r="G37" s="97"/>
      <c r="H37" s="99" t="str">
        <f>IFERROR(VLOOKUP(Tabela7[[#This Row],[Produto]],produtos,3,0),"")</f>
        <v/>
      </c>
      <c r="I37" s="100" t="str">
        <f>IFERROR(Tabela7[[#This Row],[preço unitário]]*Tabela7[[#This Row],[Qtd]],"")</f>
        <v/>
      </c>
      <c r="J37" s="86"/>
      <c r="K37" s="112"/>
      <c r="L37" s="112"/>
      <c r="M37" s="124"/>
    </row>
    <row r="38" spans="1:13" x14ac:dyDescent="0.3">
      <c r="A38" s="97"/>
      <c r="B38" s="98"/>
      <c r="C38" s="99" t="str">
        <f>IFERROR(VLOOKUP(Tabela6[[#This Row],[produto]],produtos,3,0),"")</f>
        <v/>
      </c>
      <c r="D38" s="100" t="str">
        <f>IFERROR(Tabela6[[#This Row],[Qtd]]*Tabela6[[#This Row],[preço unitário]],"")</f>
        <v/>
      </c>
      <c r="E38" s="86"/>
      <c r="F38" s="97"/>
      <c r="G38" s="97"/>
      <c r="H38" s="99" t="str">
        <f>IFERROR(VLOOKUP(Tabela7[[#This Row],[Produto]],produtos,3,0),"")</f>
        <v/>
      </c>
      <c r="I38" s="100" t="str">
        <f>IFERROR(Tabela7[[#This Row],[preço unitário]]*Tabela7[[#This Row],[Qtd]],"")</f>
        <v/>
      </c>
      <c r="J38" s="86"/>
      <c r="K38" s="112"/>
      <c r="L38" s="112"/>
      <c r="M38" s="124"/>
    </row>
    <row r="39" spans="1:13" x14ac:dyDescent="0.3">
      <c r="A39" s="97"/>
      <c r="B39" s="98"/>
      <c r="C39" s="99" t="str">
        <f>IFERROR(VLOOKUP(Tabela6[[#This Row],[produto]],produtos,3,0),"")</f>
        <v/>
      </c>
      <c r="D39" s="100" t="str">
        <f>IFERROR(Tabela6[[#This Row],[Qtd]]*Tabela6[[#This Row],[preço unitário]],"")</f>
        <v/>
      </c>
      <c r="E39" s="86"/>
      <c r="F39" s="97"/>
      <c r="G39" s="97"/>
      <c r="H39" s="99" t="str">
        <f>IFERROR(VLOOKUP(Tabela7[[#This Row],[Produto]],produtos,3,0),"")</f>
        <v/>
      </c>
      <c r="I39" s="100" t="str">
        <f>IFERROR(Tabela7[[#This Row],[preço unitário]]*Tabela7[[#This Row],[Qtd]],"")</f>
        <v/>
      </c>
      <c r="J39" s="86"/>
      <c r="K39" s="112"/>
      <c r="L39" s="112"/>
      <c r="M39" s="124"/>
    </row>
    <row r="40" spans="1:13" x14ac:dyDescent="0.3">
      <c r="A40" s="97"/>
      <c r="B40" s="98"/>
      <c r="C40" s="99" t="str">
        <f>IFERROR(VLOOKUP(Tabela6[[#This Row],[produto]],produtos,3,0),"")</f>
        <v/>
      </c>
      <c r="D40" s="100" t="str">
        <f>IFERROR(Tabela6[[#This Row],[Qtd]]*Tabela6[[#This Row],[preço unitário]],"")</f>
        <v/>
      </c>
      <c r="F40" s="97"/>
      <c r="G40" s="97"/>
      <c r="H40" s="99" t="str">
        <f>IFERROR(VLOOKUP(Tabela7[[#This Row],[Produto]],produtos,3,0),"")</f>
        <v/>
      </c>
      <c r="I40" s="100" t="str">
        <f>IFERROR(Tabela7[[#This Row],[preço unitário]]*Tabela7[[#This Row],[Qtd]],"")</f>
        <v/>
      </c>
      <c r="K40" s="112"/>
      <c r="L40" s="112"/>
      <c r="M40" s="124"/>
    </row>
    <row r="41" spans="1:13" x14ac:dyDescent="0.3">
      <c r="A41" s="97"/>
      <c r="B41" s="98"/>
      <c r="C41" s="99" t="str">
        <f>IFERROR(VLOOKUP(Tabela6[[#This Row],[produto]],produtos,3,0),"")</f>
        <v/>
      </c>
      <c r="D41" s="100" t="str">
        <f>IFERROR(Tabela6[[#This Row],[Qtd]]*Tabela6[[#This Row],[preço unitário]],"")</f>
        <v/>
      </c>
      <c r="F41" s="97"/>
      <c r="G41" s="97"/>
      <c r="H41" s="99" t="str">
        <f>IFERROR(VLOOKUP(Tabela7[[#This Row],[Produto]],produtos,3,0),"")</f>
        <v/>
      </c>
      <c r="I41" s="100" t="str">
        <f>IFERROR(Tabela7[[#This Row],[preço unitário]]*Tabela7[[#This Row],[Qtd]],"")</f>
        <v/>
      </c>
      <c r="K41" s="112"/>
      <c r="L41" s="112"/>
      <c r="M41" s="124"/>
    </row>
    <row r="42" spans="1:13" x14ac:dyDescent="0.3">
      <c r="A42" s="97"/>
      <c r="B42" s="98"/>
      <c r="C42" s="99" t="str">
        <f>IFERROR(VLOOKUP(Tabela6[[#This Row],[produto]],produtos,3,0),"")</f>
        <v/>
      </c>
      <c r="D42" s="100" t="str">
        <f>IFERROR(Tabela6[[#This Row],[Qtd]]*Tabela6[[#This Row],[preço unitário]],"")</f>
        <v/>
      </c>
      <c r="F42" s="97"/>
      <c r="G42" s="97"/>
      <c r="H42" s="99" t="str">
        <f>IFERROR(VLOOKUP(Tabela7[[#This Row],[Produto]],produtos,3,0),"")</f>
        <v/>
      </c>
      <c r="I42" s="100" t="str">
        <f>IFERROR(Tabela7[[#This Row],[preço unitário]]*Tabela7[[#This Row],[Qtd]],"")</f>
        <v/>
      </c>
      <c r="K42" s="112"/>
      <c r="L42" s="112"/>
      <c r="M42" s="124"/>
    </row>
    <row r="43" spans="1:13" x14ac:dyDescent="0.3">
      <c r="A43" s="97"/>
      <c r="B43" s="98"/>
      <c r="C43" s="99" t="str">
        <f>IFERROR(VLOOKUP(Tabela6[[#This Row],[produto]],produtos,3,0),"")</f>
        <v/>
      </c>
      <c r="D43" s="100" t="str">
        <f>IFERROR(Tabela6[[#This Row],[Qtd]]*Tabela6[[#This Row],[preço unitário]],"")</f>
        <v/>
      </c>
      <c r="F43" s="97"/>
      <c r="G43" s="97"/>
      <c r="H43" s="99" t="str">
        <f>IFERROR(VLOOKUP(Tabela7[[#This Row],[Produto]],produtos,3,0),"")</f>
        <v/>
      </c>
      <c r="I43" s="100" t="str">
        <f>IFERROR(Tabela7[[#This Row],[preço unitário]]*Tabela7[[#This Row],[Qtd]],"")</f>
        <v/>
      </c>
      <c r="K43" s="112"/>
      <c r="L43" s="112"/>
      <c r="M43" s="124"/>
    </row>
    <row r="44" spans="1:13" x14ac:dyDescent="0.3">
      <c r="A44" s="97"/>
      <c r="B44" s="98"/>
      <c r="C44" s="99" t="str">
        <f>IFERROR(VLOOKUP(Tabela6[[#This Row],[produto]],produtos,3,0),"")</f>
        <v/>
      </c>
      <c r="D44" s="100" t="str">
        <f>IFERROR(Tabela6[[#This Row],[Qtd]]*Tabela6[[#This Row],[preço unitário]],"")</f>
        <v/>
      </c>
      <c r="F44" s="97"/>
      <c r="G44" s="97"/>
      <c r="H44" s="99" t="str">
        <f>IFERROR(VLOOKUP(Tabela7[[#This Row],[Produto]],produtos,3,0),"")</f>
        <v/>
      </c>
      <c r="I44" s="100" t="str">
        <f>IFERROR(Tabela7[[#This Row],[preço unitário]]*Tabela7[[#This Row],[Qtd]],"")</f>
        <v/>
      </c>
      <c r="K44" s="112"/>
      <c r="L44" s="112"/>
      <c r="M44" s="124"/>
    </row>
    <row r="45" spans="1:13" x14ac:dyDescent="0.3">
      <c r="A45" s="97"/>
      <c r="B45" s="98"/>
      <c r="C45" s="99" t="str">
        <f>IFERROR(VLOOKUP(Tabela6[[#This Row],[produto]],produtos,3,0),"")</f>
        <v/>
      </c>
      <c r="D45" s="100" t="str">
        <f>IFERROR(Tabela6[[#This Row],[Qtd]]*Tabela6[[#This Row],[preço unitário]],"")</f>
        <v/>
      </c>
      <c r="F45" s="97"/>
      <c r="G45" s="97"/>
      <c r="H45" s="99" t="str">
        <f>IFERROR(VLOOKUP(Tabela7[[#This Row],[Produto]],produtos,3,0),"")</f>
        <v/>
      </c>
      <c r="I45" s="100" t="str">
        <f>IFERROR(Tabela7[[#This Row],[preço unitário]]*Tabela7[[#This Row],[Qtd]],"")</f>
        <v/>
      </c>
      <c r="K45" s="112"/>
      <c r="L45" s="112"/>
      <c r="M45" s="124"/>
    </row>
    <row r="46" spans="1:13" x14ac:dyDescent="0.3">
      <c r="A46" s="97"/>
      <c r="B46" s="98"/>
      <c r="C46" s="99" t="str">
        <f>IFERROR(VLOOKUP(Tabela6[[#This Row],[produto]],produtos,3,0),"")</f>
        <v/>
      </c>
      <c r="D46" s="100" t="str">
        <f>IFERROR(Tabela6[[#This Row],[Qtd]]*Tabela6[[#This Row],[preço unitário]],"")</f>
        <v/>
      </c>
      <c r="F46" s="97"/>
      <c r="G46" s="97"/>
      <c r="H46" s="99" t="str">
        <f>IFERROR(VLOOKUP(Tabela7[[#This Row],[Produto]],produtos,3,0),"")</f>
        <v/>
      </c>
      <c r="I46" s="100" t="str">
        <f>IFERROR(Tabela7[[#This Row],[preço unitário]]*Tabela7[[#This Row],[Qtd]],"")</f>
        <v/>
      </c>
      <c r="K46" s="112"/>
      <c r="L46" s="112"/>
      <c r="M46" s="124"/>
    </row>
    <row r="47" spans="1:13" x14ac:dyDescent="0.3">
      <c r="A47" s="97"/>
      <c r="B47" s="98"/>
      <c r="C47" s="99" t="str">
        <f>IFERROR(VLOOKUP(Tabela6[[#This Row],[produto]],produtos,3,0),"")</f>
        <v/>
      </c>
      <c r="D47" s="100" t="str">
        <f>IFERROR(Tabela6[[#This Row],[Qtd]]*Tabela6[[#This Row],[preço unitário]],"")</f>
        <v/>
      </c>
      <c r="F47" s="97"/>
      <c r="G47" s="97"/>
      <c r="H47" s="99" t="str">
        <f>IFERROR(VLOOKUP(Tabela7[[#This Row],[Produto]],produtos,3,0),"")</f>
        <v/>
      </c>
      <c r="I47" s="100" t="str">
        <f>IFERROR(Tabela7[[#This Row],[preço unitário]]*Tabela7[[#This Row],[Qtd]],"")</f>
        <v/>
      </c>
      <c r="K47" s="112"/>
      <c r="L47" s="112"/>
      <c r="M47" s="124"/>
    </row>
    <row r="48" spans="1:13" x14ac:dyDescent="0.3">
      <c r="A48" s="97"/>
      <c r="B48" s="98"/>
      <c r="C48" s="99" t="str">
        <f>IFERROR(VLOOKUP(Tabela6[[#This Row],[produto]],produtos,3,0),"")</f>
        <v/>
      </c>
      <c r="D48" s="100" t="str">
        <f>IFERROR(Tabela6[[#This Row],[Qtd]]*Tabela6[[#This Row],[preço unitário]],"")</f>
        <v/>
      </c>
      <c r="F48" s="97"/>
      <c r="G48" s="97"/>
      <c r="H48" s="99" t="str">
        <f>IFERROR(VLOOKUP(Tabela7[[#This Row],[Produto]],produtos,3,0),"")</f>
        <v/>
      </c>
      <c r="I48" s="100" t="str">
        <f>IFERROR(Tabela7[[#This Row],[preço unitário]]*Tabela7[[#This Row],[Qtd]],"")</f>
        <v/>
      </c>
      <c r="K48" s="112"/>
      <c r="L48" s="112"/>
      <c r="M48" s="124"/>
    </row>
    <row r="49" spans="1:13" x14ac:dyDescent="0.3">
      <c r="A49" s="97"/>
      <c r="B49" s="98"/>
      <c r="C49" s="99" t="str">
        <f>IFERROR(VLOOKUP(Tabela6[[#This Row],[produto]],produtos,3,0),"")</f>
        <v/>
      </c>
      <c r="D49" s="100" t="str">
        <f>IFERROR(Tabela6[[#This Row],[Qtd]]*Tabela6[[#This Row],[preço unitário]],"")</f>
        <v/>
      </c>
      <c r="F49" s="97"/>
      <c r="G49" s="97"/>
      <c r="H49" s="99" t="str">
        <f>IFERROR(VLOOKUP(Tabela7[[#This Row],[Produto]],produtos,3,0),"")</f>
        <v/>
      </c>
      <c r="I49" s="100" t="str">
        <f>IFERROR(Tabela7[[#This Row],[preço unitário]]*Tabela7[[#This Row],[Qtd]],"")</f>
        <v/>
      </c>
      <c r="K49" s="112"/>
      <c r="L49" s="112"/>
      <c r="M49" s="124"/>
    </row>
    <row r="50" spans="1:13" x14ac:dyDescent="0.3">
      <c r="A50" s="97"/>
      <c r="B50" s="98"/>
      <c r="C50" s="99" t="str">
        <f>IFERROR(VLOOKUP(Tabela6[[#This Row],[produto]],produtos,3,0),"")</f>
        <v/>
      </c>
      <c r="D50" s="100" t="str">
        <f>IFERROR(Tabela6[[#This Row],[Qtd]]*Tabela6[[#This Row],[preço unitário]],"")</f>
        <v/>
      </c>
      <c r="F50" s="97"/>
      <c r="G50" s="97"/>
      <c r="H50" s="99" t="str">
        <f>IFERROR(VLOOKUP(Tabela7[[#This Row],[Produto]],produtos,3,0),"")</f>
        <v/>
      </c>
      <c r="I50" s="100" t="str">
        <f>IFERROR(Tabela7[[#This Row],[preço unitário]]*Tabela7[[#This Row],[Qtd]],"")</f>
        <v/>
      </c>
      <c r="K50" s="112"/>
      <c r="L50" s="112"/>
      <c r="M50" s="124"/>
    </row>
    <row r="51" spans="1:13" x14ac:dyDescent="0.3">
      <c r="A51" s="97"/>
      <c r="B51" s="98"/>
      <c r="C51" s="99" t="str">
        <f>IFERROR(VLOOKUP(Tabela6[[#This Row],[produto]],produtos,3,0),"")</f>
        <v/>
      </c>
      <c r="D51" s="100" t="str">
        <f>IFERROR(Tabela6[[#This Row],[Qtd]]*Tabela6[[#This Row],[preço unitário]],"")</f>
        <v/>
      </c>
      <c r="F51" s="97"/>
      <c r="G51" s="97"/>
      <c r="H51" s="99" t="str">
        <f>IFERROR(VLOOKUP(Tabela7[[#This Row],[Produto]],produtos,3,0),"")</f>
        <v/>
      </c>
      <c r="I51" s="100" t="str">
        <f>IFERROR(Tabela7[[#This Row],[preço unitário]]*Tabela7[[#This Row],[Qtd]],"")</f>
        <v/>
      </c>
      <c r="K51" s="112"/>
      <c r="L51" s="112"/>
      <c r="M51" s="124"/>
    </row>
    <row r="52" spans="1:13" x14ac:dyDescent="0.3">
      <c r="A52" s="97"/>
      <c r="B52" s="98"/>
      <c r="C52" s="99" t="str">
        <f>IFERROR(VLOOKUP(Tabela6[[#This Row],[produto]],produtos,3,0),"")</f>
        <v/>
      </c>
      <c r="D52" s="100" t="str">
        <f>IFERROR(Tabela6[[#This Row],[Qtd]]*Tabela6[[#This Row],[preço unitário]],"")</f>
        <v/>
      </c>
      <c r="F52" s="97"/>
      <c r="G52" s="97"/>
      <c r="H52" s="99" t="str">
        <f>IFERROR(VLOOKUP(Tabela7[[#This Row],[Produto]],produtos,3,0),"")</f>
        <v/>
      </c>
      <c r="I52" s="100" t="str">
        <f>IFERROR(Tabela7[[#This Row],[preço unitário]]*Tabela7[[#This Row],[Qtd]],"")</f>
        <v/>
      </c>
      <c r="K52" s="112"/>
      <c r="L52" s="112"/>
      <c r="M52" s="124"/>
    </row>
    <row r="53" spans="1:13" x14ac:dyDescent="0.3">
      <c r="A53" s="97"/>
      <c r="B53" s="98"/>
      <c r="C53" s="99" t="str">
        <f>IFERROR(VLOOKUP(Tabela6[[#This Row],[produto]],produtos,3,0),"")</f>
        <v/>
      </c>
      <c r="D53" s="100" t="str">
        <f>IFERROR(Tabela6[[#This Row],[Qtd]]*Tabela6[[#This Row],[preço unitário]],"")</f>
        <v/>
      </c>
      <c r="F53" s="97"/>
      <c r="G53" s="97"/>
      <c r="H53" s="99" t="str">
        <f>IFERROR(VLOOKUP(Tabela7[[#This Row],[Produto]],produtos,3,0),"")</f>
        <v/>
      </c>
      <c r="I53" s="100" t="str">
        <f>IFERROR(Tabela7[[#This Row],[preço unitário]]*Tabela7[[#This Row],[Qtd]],"")</f>
        <v/>
      </c>
      <c r="K53" s="112"/>
      <c r="L53" s="112"/>
      <c r="M53" s="124"/>
    </row>
    <row r="54" spans="1:13" x14ac:dyDescent="0.3">
      <c r="A54" s="97"/>
      <c r="B54" s="98"/>
      <c r="C54" s="99" t="str">
        <f>IFERROR(VLOOKUP(Tabela6[[#This Row],[produto]],produtos,3,0),"")</f>
        <v/>
      </c>
      <c r="D54" s="100" t="str">
        <f>IFERROR(Tabela6[[#This Row],[Qtd]]*Tabela6[[#This Row],[preço unitário]],"")</f>
        <v/>
      </c>
      <c r="F54" s="97"/>
      <c r="G54" s="97"/>
      <c r="H54" s="99" t="str">
        <f>IFERROR(VLOOKUP(Tabela7[[#This Row],[Produto]],produtos,3,0),"")</f>
        <v/>
      </c>
      <c r="I54" s="100" t="str">
        <f>IFERROR(Tabela7[[#This Row],[preço unitário]]*Tabela7[[#This Row],[Qtd]],"")</f>
        <v/>
      </c>
      <c r="K54" s="112"/>
      <c r="L54" s="112"/>
      <c r="M54" s="124"/>
    </row>
    <row r="55" spans="1:13" x14ac:dyDescent="0.3">
      <c r="A55" s="97"/>
      <c r="B55" s="98"/>
      <c r="C55" s="99" t="str">
        <f>IFERROR(VLOOKUP(Tabela6[[#This Row],[produto]],produtos,3,0),"")</f>
        <v/>
      </c>
      <c r="D55" s="100" t="str">
        <f>IFERROR(Tabela6[[#This Row],[Qtd]]*Tabela6[[#This Row],[preço unitário]],"")</f>
        <v/>
      </c>
      <c r="F55" s="97"/>
      <c r="G55" s="97"/>
      <c r="H55" s="99" t="str">
        <f>IFERROR(VLOOKUP(Tabela7[[#This Row],[Produto]],produtos,3,0),"")</f>
        <v/>
      </c>
      <c r="I55" s="100" t="str">
        <f>IFERROR(Tabela7[[#This Row],[preço unitário]]*Tabela7[[#This Row],[Qtd]],"")</f>
        <v/>
      </c>
      <c r="K55" s="112"/>
      <c r="L55" s="112"/>
      <c r="M55" s="124"/>
    </row>
    <row r="56" spans="1:13" x14ac:dyDescent="0.3">
      <c r="A56" s="97"/>
      <c r="B56" s="98"/>
      <c r="C56" s="99" t="str">
        <f>IFERROR(VLOOKUP(Tabela6[[#This Row],[produto]],produtos,3,0),"")</f>
        <v/>
      </c>
      <c r="D56" s="100" t="str">
        <f>IFERROR(Tabela6[[#This Row],[Qtd]]*Tabela6[[#This Row],[preço unitário]],"")</f>
        <v/>
      </c>
      <c r="F56" s="97"/>
      <c r="G56" s="97"/>
      <c r="H56" s="99" t="str">
        <f>IFERROR(VLOOKUP(Tabela7[[#This Row],[Produto]],produtos,3,0),"")</f>
        <v/>
      </c>
      <c r="I56" s="100" t="str">
        <f>IFERROR(Tabela7[[#This Row],[preço unitário]]*Tabela7[[#This Row],[Qtd]],"")</f>
        <v/>
      </c>
      <c r="K56" s="112"/>
      <c r="L56" s="112"/>
      <c r="M56" s="124"/>
    </row>
    <row r="57" spans="1:13" x14ac:dyDescent="0.3">
      <c r="A57" s="97"/>
      <c r="B57" s="98"/>
      <c r="C57" s="99" t="str">
        <f>IFERROR(VLOOKUP(Tabela6[[#This Row],[produto]],produtos,3,0),"")</f>
        <v/>
      </c>
      <c r="D57" s="100" t="str">
        <f>IFERROR(Tabela6[[#This Row],[Qtd]]*Tabela6[[#This Row],[preço unitário]],"")</f>
        <v/>
      </c>
      <c r="F57" s="97"/>
      <c r="G57" s="97"/>
      <c r="H57" s="99" t="str">
        <f>IFERROR(VLOOKUP(Tabela7[[#This Row],[Produto]],produtos,3,0),"")</f>
        <v/>
      </c>
      <c r="I57" s="100" t="str">
        <f>IFERROR(Tabela7[[#This Row],[preço unitário]]*Tabela7[[#This Row],[Qtd]],"")</f>
        <v/>
      </c>
      <c r="K57" s="112"/>
      <c r="L57" s="112"/>
      <c r="M57" s="124"/>
    </row>
    <row r="58" spans="1:13" x14ac:dyDescent="0.3">
      <c r="A58" s="97"/>
      <c r="B58" s="98"/>
      <c r="C58" s="99" t="str">
        <f>IFERROR(VLOOKUP(Tabela6[[#This Row],[produto]],produtos,3,0),"")</f>
        <v/>
      </c>
      <c r="D58" s="100" t="str">
        <f>IFERROR(Tabela6[[#This Row],[Qtd]]*Tabela6[[#This Row],[preço unitário]],"")</f>
        <v/>
      </c>
      <c r="F58" s="97"/>
      <c r="G58" s="97"/>
      <c r="H58" s="99" t="str">
        <f>IFERROR(VLOOKUP(Tabela7[[#This Row],[Produto]],produtos,3,0),"")</f>
        <v/>
      </c>
      <c r="I58" s="100" t="str">
        <f>IFERROR(Tabela7[[#This Row],[preço unitário]]*Tabela7[[#This Row],[Qtd]],"")</f>
        <v/>
      </c>
      <c r="K58" s="112"/>
      <c r="L58" s="112"/>
      <c r="M58" s="124"/>
    </row>
    <row r="59" spans="1:13" x14ac:dyDescent="0.3">
      <c r="A59" s="97"/>
      <c r="B59" s="98"/>
      <c r="C59" s="99" t="str">
        <f>IFERROR(VLOOKUP(Tabela6[[#This Row],[produto]],produtos,3,0),"")</f>
        <v/>
      </c>
      <c r="D59" s="100" t="str">
        <f>IFERROR(Tabela6[[#This Row],[Qtd]]*Tabela6[[#This Row],[preço unitário]],"")</f>
        <v/>
      </c>
      <c r="F59" s="97"/>
      <c r="G59" s="97"/>
      <c r="H59" s="99" t="str">
        <f>IFERROR(VLOOKUP(Tabela7[[#This Row],[Produto]],produtos,3,0),"")</f>
        <v/>
      </c>
      <c r="I59" s="100" t="str">
        <f>IFERROR(Tabela7[[#This Row],[preço unitário]]*Tabela7[[#This Row],[Qtd]],"")</f>
        <v/>
      </c>
      <c r="K59" s="112"/>
      <c r="L59" s="112"/>
      <c r="M59" s="124"/>
    </row>
    <row r="60" spans="1:13" x14ac:dyDescent="0.3">
      <c r="A60" s="97"/>
      <c r="B60" s="98"/>
      <c r="C60" s="99" t="str">
        <f>IFERROR(VLOOKUP(Tabela6[[#This Row],[produto]],produtos,3,0),"")</f>
        <v/>
      </c>
      <c r="D60" s="100" t="str">
        <f>IFERROR(Tabela6[[#This Row],[Qtd]]*Tabela6[[#This Row],[preço unitário]],"")</f>
        <v/>
      </c>
      <c r="F60" s="97"/>
      <c r="G60" s="97"/>
      <c r="H60" s="99" t="str">
        <f>IFERROR(VLOOKUP(Tabela7[[#This Row],[Produto]],produtos,3,0),"")</f>
        <v/>
      </c>
      <c r="I60" s="100" t="str">
        <f>IFERROR(Tabela7[[#This Row],[preço unitário]]*Tabela7[[#This Row],[Qtd]],"")</f>
        <v/>
      </c>
      <c r="K60" s="112"/>
      <c r="L60" s="112"/>
      <c r="M60" s="124"/>
    </row>
    <row r="61" spans="1:13" x14ac:dyDescent="0.3">
      <c r="A61" s="97"/>
      <c r="B61" s="98"/>
      <c r="C61" s="99" t="str">
        <f>IFERROR(VLOOKUP(Tabela6[[#This Row],[produto]],produtos,3,0),"")</f>
        <v/>
      </c>
      <c r="D61" s="100" t="str">
        <f>IFERROR(Tabela6[[#This Row],[Qtd]]*Tabela6[[#This Row],[preço unitário]],"")</f>
        <v/>
      </c>
      <c r="F61" s="97"/>
      <c r="G61" s="97"/>
      <c r="H61" s="99" t="str">
        <f>IFERROR(VLOOKUP(Tabela7[[#This Row],[Produto]],produtos,3,0),"")</f>
        <v/>
      </c>
      <c r="I61" s="100" t="str">
        <f>IFERROR(Tabela7[[#This Row],[preço unitário]]*Tabela7[[#This Row],[Qtd]],"")</f>
        <v/>
      </c>
      <c r="K61" s="112"/>
      <c r="L61" s="112"/>
      <c r="M61" s="124"/>
    </row>
    <row r="62" spans="1:13" x14ac:dyDescent="0.3">
      <c r="A62" s="97"/>
      <c r="B62" s="98"/>
      <c r="C62" s="99" t="str">
        <f>IFERROR(VLOOKUP(Tabela6[[#This Row],[produto]],produtos,3,0),"")</f>
        <v/>
      </c>
      <c r="D62" s="100" t="str">
        <f>IFERROR(Tabela6[[#This Row],[Qtd]]*Tabela6[[#This Row],[preço unitário]],"")</f>
        <v/>
      </c>
      <c r="F62" s="97"/>
      <c r="G62" s="97"/>
      <c r="H62" s="99" t="str">
        <f>IFERROR(VLOOKUP(Tabela7[[#This Row],[Produto]],produtos,3,0),"")</f>
        <v/>
      </c>
      <c r="I62" s="100" t="str">
        <f>IFERROR(Tabela7[[#This Row],[preço unitário]]*Tabela7[[#This Row],[Qtd]],"")</f>
        <v/>
      </c>
      <c r="K62" s="112"/>
      <c r="L62" s="112"/>
      <c r="M62" s="124"/>
    </row>
    <row r="63" spans="1:13" x14ac:dyDescent="0.3">
      <c r="A63" s="97"/>
      <c r="B63" s="98"/>
      <c r="C63" s="99" t="str">
        <f>IFERROR(VLOOKUP(Tabela6[[#This Row],[produto]],produtos,3,0),"")</f>
        <v/>
      </c>
      <c r="D63" s="100" t="str">
        <f>IFERROR(Tabela6[[#This Row],[Qtd]]*Tabela6[[#This Row],[preço unitário]],"")</f>
        <v/>
      </c>
      <c r="F63" s="97"/>
      <c r="G63" s="97"/>
      <c r="H63" s="99" t="str">
        <f>IFERROR(VLOOKUP(Tabela7[[#This Row],[Produto]],produtos,3,0),"")</f>
        <v/>
      </c>
      <c r="I63" s="100" t="str">
        <f>IFERROR(Tabela7[[#This Row],[preço unitário]]*Tabela7[[#This Row],[Qtd]],"")</f>
        <v/>
      </c>
      <c r="K63" s="112"/>
      <c r="L63" s="112"/>
      <c r="M63" s="124"/>
    </row>
    <row r="64" spans="1:13" x14ac:dyDescent="0.3">
      <c r="A64" s="97"/>
      <c r="B64" s="98"/>
      <c r="C64" s="99" t="str">
        <f>IFERROR(VLOOKUP(Tabela6[[#This Row],[produto]],produtos,3,0),"")</f>
        <v/>
      </c>
      <c r="D64" s="100" t="str">
        <f>IFERROR(Tabela6[[#This Row],[Qtd]]*Tabela6[[#This Row],[preço unitário]],"")</f>
        <v/>
      </c>
      <c r="F64" s="97"/>
      <c r="G64" s="97"/>
      <c r="H64" s="99" t="str">
        <f>IFERROR(VLOOKUP(Tabela7[[#This Row],[Produto]],produtos,3,0),"")</f>
        <v/>
      </c>
      <c r="I64" s="100" t="str">
        <f>IFERROR(Tabela7[[#This Row],[preço unitário]]*Tabela7[[#This Row],[Qtd]],"")</f>
        <v/>
      </c>
      <c r="K64" s="112"/>
      <c r="L64" s="112"/>
      <c r="M64" s="124"/>
    </row>
    <row r="65" spans="1:13" x14ac:dyDescent="0.3">
      <c r="A65" s="97"/>
      <c r="B65" s="98"/>
      <c r="C65" s="99" t="str">
        <f>IFERROR(VLOOKUP(Tabela6[[#This Row],[produto]],produtos,3,0),"")</f>
        <v/>
      </c>
      <c r="D65" s="100" t="str">
        <f>IFERROR(Tabela6[[#This Row],[Qtd]]*Tabela6[[#This Row],[preço unitário]],"")</f>
        <v/>
      </c>
      <c r="F65" s="97"/>
      <c r="G65" s="97"/>
      <c r="H65" s="99" t="str">
        <f>IFERROR(VLOOKUP(Tabela7[[#This Row],[Produto]],produtos,3,0),"")</f>
        <v/>
      </c>
      <c r="I65" s="100" t="str">
        <f>IFERROR(Tabela7[[#This Row],[preço unitário]]*Tabela7[[#This Row],[Qtd]],"")</f>
        <v/>
      </c>
      <c r="K65" s="112"/>
      <c r="L65" s="112"/>
      <c r="M65" s="124"/>
    </row>
    <row r="66" spans="1:13" x14ac:dyDescent="0.3">
      <c r="A66" s="97"/>
      <c r="B66" s="98"/>
      <c r="C66" s="99" t="str">
        <f>IFERROR(VLOOKUP(Tabela6[[#This Row],[produto]],produtos,3,0),"")</f>
        <v/>
      </c>
      <c r="D66" s="100" t="str">
        <f>IFERROR(Tabela6[[#This Row],[Qtd]]*Tabela6[[#This Row],[preço unitário]],"")</f>
        <v/>
      </c>
      <c r="F66" s="97"/>
      <c r="G66" s="97"/>
      <c r="H66" s="99" t="str">
        <f>IFERROR(VLOOKUP(Tabela7[[#This Row],[Produto]],produtos,3,0),"")</f>
        <v/>
      </c>
      <c r="I66" s="100" t="str">
        <f>IFERROR(Tabela7[[#This Row],[preço unitário]]*Tabela7[[#This Row],[Qtd]],"")</f>
        <v/>
      </c>
      <c r="K66" s="112"/>
      <c r="L66" s="112"/>
      <c r="M66" s="124"/>
    </row>
    <row r="67" spans="1:13" x14ac:dyDescent="0.3">
      <c r="A67" s="97"/>
      <c r="B67" s="98"/>
      <c r="C67" s="99" t="str">
        <f>IFERROR(VLOOKUP(Tabela6[[#This Row],[produto]],produtos,3,0),"")</f>
        <v/>
      </c>
      <c r="D67" s="100" t="str">
        <f>IFERROR(Tabela6[[#This Row],[Qtd]]*Tabela6[[#This Row],[preço unitário]],"")</f>
        <v/>
      </c>
      <c r="F67" s="97"/>
      <c r="G67" s="97"/>
      <c r="H67" s="99" t="str">
        <f>IFERROR(VLOOKUP(Tabela7[[#This Row],[Produto]],produtos,3,0),"")</f>
        <v/>
      </c>
      <c r="I67" s="100" t="str">
        <f>IFERROR(Tabela7[[#This Row],[preço unitário]]*Tabela7[[#This Row],[Qtd]],"")</f>
        <v/>
      </c>
      <c r="K67" s="112"/>
      <c r="L67" s="112"/>
      <c r="M67" s="124"/>
    </row>
    <row r="68" spans="1:13" x14ac:dyDescent="0.3">
      <c r="A68" s="97"/>
      <c r="B68" s="98"/>
      <c r="C68" s="99" t="str">
        <f>IFERROR(VLOOKUP(Tabela6[[#This Row],[produto]],produtos,3,0),"")</f>
        <v/>
      </c>
      <c r="D68" s="100" t="str">
        <f>IFERROR(Tabela6[[#This Row],[Qtd]]*Tabela6[[#This Row],[preço unitário]],"")</f>
        <v/>
      </c>
      <c r="F68" s="97"/>
      <c r="G68" s="97"/>
      <c r="H68" s="99" t="str">
        <f>IFERROR(VLOOKUP(Tabela7[[#This Row],[Produto]],produtos,3,0),"")</f>
        <v/>
      </c>
      <c r="I68" s="100" t="str">
        <f>IFERROR(Tabela7[[#This Row],[preço unitário]]*Tabela7[[#This Row],[Qtd]],"")</f>
        <v/>
      </c>
      <c r="K68" s="112"/>
      <c r="L68" s="112"/>
      <c r="M68" s="124"/>
    </row>
    <row r="69" spans="1:13" x14ac:dyDescent="0.3">
      <c r="A69" s="97"/>
      <c r="B69" s="98"/>
      <c r="C69" s="99" t="str">
        <f>IFERROR(VLOOKUP(Tabela6[[#This Row],[produto]],produtos,3,0),"")</f>
        <v/>
      </c>
      <c r="D69" s="100" t="str">
        <f>IFERROR(Tabela6[[#This Row],[Qtd]]*Tabela6[[#This Row],[preço unitário]],"")</f>
        <v/>
      </c>
      <c r="F69" s="97"/>
      <c r="G69" s="97"/>
      <c r="H69" s="99" t="str">
        <f>IFERROR(VLOOKUP(Tabela7[[#This Row],[Produto]],produtos,3,0),"")</f>
        <v/>
      </c>
      <c r="I69" s="100" t="str">
        <f>IFERROR(Tabela7[[#This Row],[preço unitário]]*Tabela7[[#This Row],[Qtd]],"")</f>
        <v/>
      </c>
      <c r="K69" s="112"/>
      <c r="L69" s="112"/>
      <c r="M69" s="124"/>
    </row>
    <row r="70" spans="1:13" x14ac:dyDescent="0.3">
      <c r="A70" s="97"/>
      <c r="B70" s="98"/>
      <c r="C70" s="99" t="str">
        <f>IFERROR(VLOOKUP(Tabela6[[#This Row],[produto]],produtos,3,0),"")</f>
        <v/>
      </c>
      <c r="D70" s="100" t="str">
        <f>IFERROR(Tabela6[[#This Row],[Qtd]]*Tabela6[[#This Row],[preço unitário]],"")</f>
        <v/>
      </c>
      <c r="F70" s="97"/>
      <c r="G70" s="97"/>
      <c r="H70" s="99" t="str">
        <f>IFERROR(VLOOKUP(Tabela7[[#This Row],[Produto]],produtos,3,0),"")</f>
        <v/>
      </c>
      <c r="I70" s="100" t="str">
        <f>IFERROR(Tabela7[[#This Row],[preço unitário]]*Tabela7[[#This Row],[Qtd]],"")</f>
        <v/>
      </c>
      <c r="K70" s="112"/>
      <c r="L70" s="112"/>
      <c r="M70" s="124"/>
    </row>
    <row r="71" spans="1:13" x14ac:dyDescent="0.3">
      <c r="A71" s="97"/>
      <c r="B71" s="98"/>
      <c r="C71" s="99" t="str">
        <f>IFERROR(VLOOKUP(Tabela6[[#This Row],[produto]],produtos,3,0),"")</f>
        <v/>
      </c>
      <c r="D71" s="100" t="str">
        <f>IFERROR(Tabela6[[#This Row],[Qtd]]*Tabela6[[#This Row],[preço unitário]],"")</f>
        <v/>
      </c>
      <c r="F71" s="97"/>
      <c r="G71" s="97"/>
      <c r="H71" s="99" t="str">
        <f>IFERROR(VLOOKUP(Tabela7[[#This Row],[Produto]],produtos,3,0),"")</f>
        <v/>
      </c>
      <c r="I71" s="100" t="str">
        <f>IFERROR(Tabela7[[#This Row],[preço unitário]]*Tabela7[[#This Row],[Qtd]],"")</f>
        <v/>
      </c>
      <c r="K71" s="112"/>
      <c r="L71" s="112"/>
      <c r="M71" s="124"/>
    </row>
    <row r="72" spans="1:13" x14ac:dyDescent="0.3">
      <c r="A72" s="97"/>
      <c r="B72" s="98"/>
      <c r="C72" s="99" t="str">
        <f>IFERROR(VLOOKUP(Tabela6[[#This Row],[produto]],produtos,3,0),"")</f>
        <v/>
      </c>
      <c r="D72" s="100" t="str">
        <f>IFERROR(Tabela6[[#This Row],[Qtd]]*Tabela6[[#This Row],[preço unitário]],"")</f>
        <v/>
      </c>
      <c r="F72" s="97"/>
      <c r="G72" s="97"/>
      <c r="H72" s="99" t="str">
        <f>IFERROR(VLOOKUP(Tabela7[[#This Row],[Produto]],produtos,3,0),"")</f>
        <v/>
      </c>
      <c r="I72" s="100" t="str">
        <f>IFERROR(Tabela7[[#This Row],[preço unitário]]*Tabela7[[#This Row],[Qtd]],"")</f>
        <v/>
      </c>
      <c r="K72" s="112"/>
      <c r="L72" s="112"/>
      <c r="M72" s="124"/>
    </row>
    <row r="73" spans="1:13" x14ac:dyDescent="0.3">
      <c r="A73" s="97"/>
      <c r="B73" s="98"/>
      <c r="C73" s="99" t="str">
        <f>IFERROR(VLOOKUP(Tabela6[[#This Row],[produto]],produtos,3,0),"")</f>
        <v/>
      </c>
      <c r="D73" s="100" t="str">
        <f>IFERROR(Tabela6[[#This Row],[Qtd]]*Tabela6[[#This Row],[preço unitário]],"")</f>
        <v/>
      </c>
      <c r="F73" s="97"/>
      <c r="G73" s="97"/>
      <c r="H73" s="99" t="str">
        <f>IFERROR(VLOOKUP(Tabela7[[#This Row],[Produto]],produtos,3,0),"")</f>
        <v/>
      </c>
      <c r="I73" s="100" t="str">
        <f>IFERROR(Tabela7[[#This Row],[preço unitário]]*Tabela7[[#This Row],[Qtd]],"")</f>
        <v/>
      </c>
      <c r="K73" s="112"/>
      <c r="L73" s="112"/>
      <c r="M73" s="124"/>
    </row>
    <row r="74" spans="1:13" x14ac:dyDescent="0.3">
      <c r="A74" s="97"/>
      <c r="B74" s="98"/>
      <c r="C74" s="99" t="str">
        <f>IFERROR(VLOOKUP(Tabela6[[#This Row],[produto]],produtos,3,0),"")</f>
        <v/>
      </c>
      <c r="D74" s="100" t="str">
        <f>IFERROR(Tabela6[[#This Row],[Qtd]]*Tabela6[[#This Row],[preço unitário]],"")</f>
        <v/>
      </c>
      <c r="F74" s="97"/>
      <c r="G74" s="97"/>
      <c r="H74" s="99" t="str">
        <f>IFERROR(VLOOKUP(Tabela7[[#This Row],[Produto]],produtos,3,0),"")</f>
        <v/>
      </c>
      <c r="I74" s="100" t="str">
        <f>IFERROR(Tabela7[[#This Row],[preço unitário]]*Tabela7[[#This Row],[Qtd]],"")</f>
        <v/>
      </c>
      <c r="K74" s="112"/>
      <c r="L74" s="112"/>
      <c r="M74" s="124"/>
    </row>
    <row r="75" spans="1:13" x14ac:dyDescent="0.3">
      <c r="A75" s="97"/>
      <c r="B75" s="98"/>
      <c r="C75" s="99" t="str">
        <f>IFERROR(VLOOKUP(Tabela6[[#This Row],[produto]],produtos,3,0),"")</f>
        <v/>
      </c>
      <c r="D75" s="100" t="str">
        <f>IFERROR(Tabela6[[#This Row],[Qtd]]*Tabela6[[#This Row],[preço unitário]],"")</f>
        <v/>
      </c>
      <c r="F75" s="97"/>
      <c r="G75" s="97"/>
      <c r="H75" s="99" t="str">
        <f>IFERROR(VLOOKUP(Tabela7[[#This Row],[Produto]],produtos,3,0),"")</f>
        <v/>
      </c>
      <c r="I75" s="100" t="str">
        <f>IFERROR(Tabela7[[#This Row],[preço unitário]]*Tabela7[[#This Row],[Qtd]],"")</f>
        <v/>
      </c>
      <c r="K75" s="112"/>
      <c r="L75" s="112"/>
      <c r="M75" s="124"/>
    </row>
    <row r="76" spans="1:13" x14ac:dyDescent="0.3">
      <c r="A76" s="97"/>
      <c r="B76" s="98"/>
      <c r="C76" s="99" t="str">
        <f>IFERROR(VLOOKUP(Tabela6[[#This Row],[produto]],produtos,3,0),"")</f>
        <v/>
      </c>
      <c r="D76" s="100" t="str">
        <f>IFERROR(Tabela6[[#This Row],[Qtd]]*Tabela6[[#This Row],[preço unitário]],"")</f>
        <v/>
      </c>
      <c r="F76" s="97"/>
      <c r="G76" s="97"/>
      <c r="H76" s="99" t="str">
        <f>IFERROR(VLOOKUP(Tabela7[[#This Row],[Produto]],produtos,3,0),"")</f>
        <v/>
      </c>
      <c r="I76" s="100" t="str">
        <f>IFERROR(Tabela7[[#This Row],[preço unitário]]*Tabela7[[#This Row],[Qtd]],"")</f>
        <v/>
      </c>
      <c r="K76" s="112"/>
      <c r="L76" s="112"/>
      <c r="M76" s="124"/>
    </row>
    <row r="77" spans="1:13" x14ac:dyDescent="0.3">
      <c r="A77" s="97"/>
      <c r="B77" s="98"/>
      <c r="C77" s="99" t="str">
        <f>IFERROR(VLOOKUP(Tabela6[[#This Row],[produto]],produtos,3,0),"")</f>
        <v/>
      </c>
      <c r="D77" s="100" t="str">
        <f>IFERROR(Tabela6[[#This Row],[Qtd]]*Tabela6[[#This Row],[preço unitário]],"")</f>
        <v/>
      </c>
      <c r="F77" s="97"/>
      <c r="G77" s="97"/>
      <c r="H77" s="99" t="str">
        <f>IFERROR(VLOOKUP(Tabela7[[#This Row],[Produto]],produtos,3,0),"")</f>
        <v/>
      </c>
      <c r="I77" s="100" t="str">
        <f>IFERROR(Tabela7[[#This Row],[preço unitário]]*Tabela7[[#This Row],[Qtd]],"")</f>
        <v/>
      </c>
      <c r="K77" s="112"/>
      <c r="L77" s="112"/>
      <c r="M77" s="124"/>
    </row>
    <row r="78" spans="1:13" x14ac:dyDescent="0.3">
      <c r="A78" s="97"/>
      <c r="B78" s="98"/>
      <c r="C78" s="99" t="str">
        <f>IFERROR(VLOOKUP(Tabela6[[#This Row],[produto]],produtos,3,0),"")</f>
        <v/>
      </c>
      <c r="D78" s="100" t="str">
        <f>IFERROR(Tabela6[[#This Row],[Qtd]]*Tabela6[[#This Row],[preço unitário]],"")</f>
        <v/>
      </c>
      <c r="F78" s="97"/>
      <c r="G78" s="97"/>
      <c r="H78" s="99" t="str">
        <f>IFERROR(VLOOKUP(Tabela7[[#This Row],[Produto]],produtos,3,0),"")</f>
        <v/>
      </c>
      <c r="I78" s="100" t="str">
        <f>IFERROR(Tabela7[[#This Row],[preço unitário]]*Tabela7[[#This Row],[Qtd]],"")</f>
        <v/>
      </c>
      <c r="K78" s="112"/>
      <c r="L78" s="112"/>
      <c r="M78" s="124"/>
    </row>
    <row r="79" spans="1:13" x14ac:dyDescent="0.3">
      <c r="A79" s="97"/>
      <c r="B79" s="98"/>
      <c r="C79" s="99" t="str">
        <f>IFERROR(VLOOKUP(Tabela6[[#This Row],[produto]],produtos,3,0),"")</f>
        <v/>
      </c>
      <c r="D79" s="100" t="str">
        <f>IFERROR(Tabela6[[#This Row],[Qtd]]*Tabela6[[#This Row],[preço unitário]],"")</f>
        <v/>
      </c>
      <c r="F79" s="97"/>
      <c r="G79" s="97"/>
      <c r="H79" s="99" t="str">
        <f>IFERROR(VLOOKUP(Tabela7[[#This Row],[Produto]],produtos,3,0),"")</f>
        <v/>
      </c>
      <c r="I79" s="100" t="str">
        <f>IFERROR(Tabela7[[#This Row],[preço unitário]]*Tabela7[[#This Row],[Qtd]],"")</f>
        <v/>
      </c>
      <c r="K79" s="112"/>
      <c r="L79" s="112"/>
      <c r="M79" s="124"/>
    </row>
    <row r="80" spans="1:13" x14ac:dyDescent="0.3">
      <c r="A80" s="97"/>
      <c r="B80" s="98"/>
      <c r="C80" s="99" t="str">
        <f>IFERROR(VLOOKUP(Tabela6[[#This Row],[produto]],produtos,3,0),"")</f>
        <v/>
      </c>
      <c r="D80" s="100" t="str">
        <f>IFERROR(Tabela6[[#This Row],[Qtd]]*Tabela6[[#This Row],[preço unitário]],"")</f>
        <v/>
      </c>
      <c r="F80" s="97"/>
      <c r="G80" s="97"/>
      <c r="H80" s="99" t="str">
        <f>IFERROR(VLOOKUP(Tabela7[[#This Row],[Produto]],produtos,3,0),"")</f>
        <v/>
      </c>
      <c r="I80" s="100" t="str">
        <f>IFERROR(Tabela7[[#This Row],[preço unitário]]*Tabela7[[#This Row],[Qtd]],"")</f>
        <v/>
      </c>
      <c r="K80" s="112"/>
      <c r="L80" s="112"/>
      <c r="M80" s="124"/>
    </row>
    <row r="81" spans="1:13" x14ac:dyDescent="0.3">
      <c r="A81" s="97"/>
      <c r="B81" s="98"/>
      <c r="C81" s="99" t="str">
        <f>IFERROR(VLOOKUP(Tabela6[[#This Row],[produto]],produtos,3,0),"")</f>
        <v/>
      </c>
      <c r="D81" s="100" t="str">
        <f>IFERROR(Tabela6[[#This Row],[Qtd]]*Tabela6[[#This Row],[preço unitário]],"")</f>
        <v/>
      </c>
      <c r="F81" s="97"/>
      <c r="G81" s="97"/>
      <c r="H81" s="99" t="str">
        <f>IFERROR(VLOOKUP(Tabela7[[#This Row],[Produto]],produtos,3,0),"")</f>
        <v/>
      </c>
      <c r="I81" s="100" t="str">
        <f>IFERROR(Tabela7[[#This Row],[preço unitário]]*Tabela7[[#This Row],[Qtd]],"")</f>
        <v/>
      </c>
      <c r="K81" s="112"/>
      <c r="L81" s="112"/>
      <c r="M81" s="124"/>
    </row>
    <row r="82" spans="1:13" x14ac:dyDescent="0.3">
      <c r="A82" s="97"/>
      <c r="B82" s="98"/>
      <c r="C82" s="99" t="str">
        <f>IFERROR(VLOOKUP(Tabela6[[#This Row],[produto]],produtos,3,0),"")</f>
        <v/>
      </c>
      <c r="D82" s="100" t="str">
        <f>IFERROR(Tabela6[[#This Row],[Qtd]]*Tabela6[[#This Row],[preço unitário]],"")</f>
        <v/>
      </c>
      <c r="F82" s="97"/>
      <c r="G82" s="97"/>
      <c r="H82" s="99" t="str">
        <f>IFERROR(VLOOKUP(Tabela7[[#This Row],[Produto]],produtos,3,0),"")</f>
        <v/>
      </c>
      <c r="I82" s="100" t="str">
        <f>IFERROR(Tabela7[[#This Row],[preço unitário]]*Tabela7[[#This Row],[Qtd]],"")</f>
        <v/>
      </c>
      <c r="K82" s="112"/>
      <c r="L82" s="112"/>
      <c r="M82" s="124"/>
    </row>
    <row r="83" spans="1:13" x14ac:dyDescent="0.3">
      <c r="A83" s="97"/>
      <c r="B83" s="98"/>
      <c r="C83" s="99" t="str">
        <f>IFERROR(VLOOKUP(Tabela6[[#This Row],[produto]],produtos,3,0),"")</f>
        <v/>
      </c>
      <c r="D83" s="100" t="str">
        <f>IFERROR(Tabela6[[#This Row],[Qtd]]*Tabela6[[#This Row],[preço unitário]],"")</f>
        <v/>
      </c>
      <c r="F83" s="97"/>
      <c r="G83" s="97"/>
      <c r="H83" s="99" t="str">
        <f>IFERROR(VLOOKUP(Tabela7[[#This Row],[Produto]],produtos,3,0),"")</f>
        <v/>
      </c>
      <c r="I83" s="100" t="str">
        <f>IFERROR(Tabela7[[#This Row],[preço unitário]]*Tabela7[[#This Row],[Qtd]],"")</f>
        <v/>
      </c>
      <c r="K83" s="112"/>
      <c r="L83" s="112"/>
      <c r="M83" s="124"/>
    </row>
    <row r="84" spans="1:13" x14ac:dyDescent="0.3">
      <c r="A84" s="97"/>
      <c r="B84" s="98"/>
      <c r="C84" s="99" t="str">
        <f>IFERROR(VLOOKUP(Tabela6[[#This Row],[produto]],produtos,3,0),"")</f>
        <v/>
      </c>
      <c r="D84" s="100" t="str">
        <f>IFERROR(Tabela6[[#This Row],[Qtd]]*Tabela6[[#This Row],[preço unitário]],"")</f>
        <v/>
      </c>
      <c r="F84" s="97"/>
      <c r="G84" s="97"/>
      <c r="H84" s="99" t="str">
        <f>IFERROR(VLOOKUP(Tabela7[[#This Row],[Produto]],produtos,3,0),"")</f>
        <v/>
      </c>
      <c r="I84" s="100" t="str">
        <f>IFERROR(Tabela7[[#This Row],[preço unitário]]*Tabela7[[#This Row],[Qtd]],"")</f>
        <v/>
      </c>
      <c r="K84" s="112"/>
      <c r="L84" s="112"/>
      <c r="M84" s="124"/>
    </row>
    <row r="85" spans="1:13" x14ac:dyDescent="0.3">
      <c r="A85" s="97"/>
      <c r="B85" s="98"/>
      <c r="C85" s="99" t="str">
        <f>IFERROR(VLOOKUP(Tabela6[[#This Row],[produto]],produtos,3,0),"")</f>
        <v/>
      </c>
      <c r="D85" s="100" t="str">
        <f>IFERROR(Tabela6[[#This Row],[Qtd]]*Tabela6[[#This Row],[preço unitário]],"")</f>
        <v/>
      </c>
      <c r="F85" s="97"/>
      <c r="G85" s="97"/>
      <c r="H85" s="99" t="str">
        <f>IFERROR(VLOOKUP(Tabela7[[#This Row],[Produto]],produtos,3,0),"")</f>
        <v/>
      </c>
      <c r="I85" s="100" t="str">
        <f>IFERROR(Tabela7[[#This Row],[preço unitário]]*Tabela7[[#This Row],[Qtd]],"")</f>
        <v/>
      </c>
      <c r="K85" s="112"/>
      <c r="L85" s="112"/>
      <c r="M85" s="124"/>
    </row>
    <row r="86" spans="1:13" x14ac:dyDescent="0.3">
      <c r="A86" s="97"/>
      <c r="B86" s="98"/>
      <c r="C86" s="99" t="str">
        <f>IFERROR(VLOOKUP(Tabela6[[#This Row],[produto]],produtos,3,0),"")</f>
        <v/>
      </c>
      <c r="D86" s="100" t="str">
        <f>IFERROR(Tabela6[[#This Row],[Qtd]]*Tabela6[[#This Row],[preço unitário]],"")</f>
        <v/>
      </c>
      <c r="F86" s="97"/>
      <c r="G86" s="97"/>
      <c r="H86" s="99" t="str">
        <f>IFERROR(VLOOKUP(Tabela7[[#This Row],[Produto]],produtos,3,0),"")</f>
        <v/>
      </c>
      <c r="I86" s="100" t="str">
        <f>IFERROR(Tabela7[[#This Row],[preço unitário]]*Tabela7[[#This Row],[Qtd]],"")</f>
        <v/>
      </c>
      <c r="K86" s="112"/>
      <c r="L86" s="112"/>
      <c r="M86" s="124"/>
    </row>
    <row r="87" spans="1:13" x14ac:dyDescent="0.3">
      <c r="A87" s="97"/>
      <c r="B87" s="98"/>
      <c r="C87" s="99" t="str">
        <f>IFERROR(VLOOKUP(Tabela6[[#This Row],[produto]],produtos,3,0),"")</f>
        <v/>
      </c>
      <c r="D87" s="100" t="str">
        <f>IFERROR(Tabela6[[#This Row],[Qtd]]*Tabela6[[#This Row],[preço unitário]],"")</f>
        <v/>
      </c>
      <c r="F87" s="97"/>
      <c r="G87" s="97"/>
      <c r="H87" s="99" t="str">
        <f>IFERROR(VLOOKUP(Tabela7[[#This Row],[Produto]],produtos,3,0),"")</f>
        <v/>
      </c>
      <c r="I87" s="100" t="str">
        <f>IFERROR(Tabela7[[#This Row],[preço unitário]]*Tabela7[[#This Row],[Qtd]],"")</f>
        <v/>
      </c>
      <c r="K87" s="112"/>
      <c r="L87" s="112"/>
      <c r="M87" s="124"/>
    </row>
    <row r="88" spans="1:13" x14ac:dyDescent="0.3">
      <c r="A88" s="97"/>
      <c r="B88" s="98"/>
      <c r="C88" s="99" t="str">
        <f>IFERROR(VLOOKUP(Tabela6[[#This Row],[produto]],produtos,3,0),"")</f>
        <v/>
      </c>
      <c r="D88" s="100" t="str">
        <f>IFERROR(Tabela6[[#This Row],[Qtd]]*Tabela6[[#This Row],[preço unitário]],"")</f>
        <v/>
      </c>
      <c r="F88" s="97"/>
      <c r="G88" s="97"/>
      <c r="H88" s="99" t="str">
        <f>IFERROR(VLOOKUP(Tabela7[[#This Row],[Produto]],produtos,3,0),"")</f>
        <v/>
      </c>
      <c r="I88" s="100" t="str">
        <f>IFERROR(Tabela7[[#This Row],[preço unitário]]*Tabela7[[#This Row],[Qtd]],"")</f>
        <v/>
      </c>
      <c r="K88" s="112"/>
      <c r="L88" s="112"/>
      <c r="M88" s="124"/>
    </row>
    <row r="89" spans="1:13" x14ac:dyDescent="0.3">
      <c r="A89" s="97"/>
      <c r="B89" s="98"/>
      <c r="C89" s="99" t="str">
        <f>IFERROR(VLOOKUP(Tabela6[[#This Row],[produto]],produtos,3,0),"")</f>
        <v/>
      </c>
      <c r="D89" s="100" t="str">
        <f>IFERROR(Tabela6[[#This Row],[Qtd]]*Tabela6[[#This Row],[preço unitário]],"")</f>
        <v/>
      </c>
      <c r="F89" s="97"/>
      <c r="G89" s="97"/>
      <c r="H89" s="99" t="str">
        <f>IFERROR(VLOOKUP(Tabela7[[#This Row],[Produto]],produtos,3,0),"")</f>
        <v/>
      </c>
      <c r="I89" s="100" t="str">
        <f>IFERROR(Tabela7[[#This Row],[preço unitário]]*Tabela7[[#This Row],[Qtd]],"")</f>
        <v/>
      </c>
      <c r="K89" s="112"/>
      <c r="L89" s="112"/>
      <c r="M89" s="124"/>
    </row>
    <row r="90" spans="1:13" x14ac:dyDescent="0.3">
      <c r="A90" s="97"/>
      <c r="B90" s="98"/>
      <c r="C90" s="99" t="str">
        <f>IFERROR(VLOOKUP(Tabela6[[#This Row],[produto]],produtos,3,0),"")</f>
        <v/>
      </c>
      <c r="D90" s="100" t="str">
        <f>IFERROR(Tabela6[[#This Row],[Qtd]]*Tabela6[[#This Row],[preço unitário]],"")</f>
        <v/>
      </c>
      <c r="F90" s="97"/>
      <c r="G90" s="97"/>
      <c r="H90" s="99" t="str">
        <f>IFERROR(VLOOKUP(Tabela7[[#This Row],[Produto]],produtos,3,0),"")</f>
        <v/>
      </c>
      <c r="I90" s="100" t="str">
        <f>IFERROR(Tabela7[[#This Row],[preço unitário]]*Tabela7[[#This Row],[Qtd]],"")</f>
        <v/>
      </c>
      <c r="K90" s="112"/>
      <c r="L90" s="112"/>
      <c r="M90" s="124"/>
    </row>
    <row r="91" spans="1:13" x14ac:dyDescent="0.3">
      <c r="A91" s="97"/>
      <c r="B91" s="98"/>
      <c r="C91" s="99" t="str">
        <f>IFERROR(VLOOKUP(Tabela6[[#This Row],[produto]],produtos,3,0),"")</f>
        <v/>
      </c>
      <c r="D91" s="100" t="str">
        <f>IFERROR(Tabela6[[#This Row],[Qtd]]*Tabela6[[#This Row],[preço unitário]],"")</f>
        <v/>
      </c>
      <c r="F91" s="97"/>
      <c r="G91" s="97"/>
      <c r="H91" s="99" t="str">
        <f>IFERROR(VLOOKUP(Tabela7[[#This Row],[Produto]],produtos,3,0),"")</f>
        <v/>
      </c>
      <c r="I91" s="100" t="str">
        <f>IFERROR(Tabela7[[#This Row],[preço unitário]]*Tabela7[[#This Row],[Qtd]],"")</f>
        <v/>
      </c>
      <c r="K91" s="112"/>
      <c r="L91" s="112"/>
      <c r="M91" s="124"/>
    </row>
    <row r="92" spans="1:13" x14ac:dyDescent="0.3">
      <c r="A92" s="97"/>
      <c r="B92" s="98"/>
      <c r="C92" s="99" t="str">
        <f>IFERROR(VLOOKUP(Tabela6[[#This Row],[produto]],produtos,3,0),"")</f>
        <v/>
      </c>
      <c r="D92" s="100" t="str">
        <f>IFERROR(Tabela6[[#This Row],[Qtd]]*Tabela6[[#This Row],[preço unitário]],"")</f>
        <v/>
      </c>
      <c r="F92" s="97"/>
      <c r="G92" s="97"/>
      <c r="H92" s="99" t="str">
        <f>IFERROR(VLOOKUP(Tabela7[[#This Row],[Produto]],produtos,3,0),"")</f>
        <v/>
      </c>
      <c r="I92" s="100" t="str">
        <f>IFERROR(Tabela7[[#This Row],[preço unitário]]*Tabela7[[#This Row],[Qtd]],"")</f>
        <v/>
      </c>
      <c r="K92" s="112"/>
      <c r="L92" s="112"/>
      <c r="M92" s="124"/>
    </row>
    <row r="93" spans="1:13" x14ac:dyDescent="0.3">
      <c r="A93" s="97"/>
      <c r="B93" s="98"/>
      <c r="C93" s="99" t="str">
        <f>IFERROR(VLOOKUP(Tabela6[[#This Row],[produto]],produtos,3,0),"")</f>
        <v/>
      </c>
      <c r="D93" s="100" t="str">
        <f>IFERROR(Tabela6[[#This Row],[Qtd]]*Tabela6[[#This Row],[preço unitário]],"")</f>
        <v/>
      </c>
      <c r="F93" s="97"/>
      <c r="G93" s="97"/>
      <c r="H93" s="99" t="str">
        <f>IFERROR(VLOOKUP(Tabela7[[#This Row],[Produto]],produtos,3,0),"")</f>
        <v/>
      </c>
      <c r="I93" s="100" t="str">
        <f>IFERROR(Tabela7[[#This Row],[preço unitário]]*Tabela7[[#This Row],[Qtd]],"")</f>
        <v/>
      </c>
      <c r="K93" s="112"/>
      <c r="L93" s="112"/>
      <c r="M93" s="124"/>
    </row>
    <row r="94" spans="1:13" x14ac:dyDescent="0.3">
      <c r="A94" s="97"/>
      <c r="B94" s="98"/>
      <c r="C94" s="99" t="str">
        <f>IFERROR(VLOOKUP(Tabela6[[#This Row],[produto]],produtos,3,0),"")</f>
        <v/>
      </c>
      <c r="D94" s="100" t="str">
        <f>IFERROR(Tabela6[[#This Row],[Qtd]]*Tabela6[[#This Row],[preço unitário]],"")</f>
        <v/>
      </c>
      <c r="F94" s="97"/>
      <c r="G94" s="97"/>
      <c r="H94" s="99" t="str">
        <f>IFERROR(VLOOKUP(Tabela7[[#This Row],[Produto]],produtos,3,0),"")</f>
        <v/>
      </c>
      <c r="I94" s="100" t="str">
        <f>IFERROR(Tabela7[[#This Row],[preço unitário]]*Tabela7[[#This Row],[Qtd]],"")</f>
        <v/>
      </c>
      <c r="K94" s="112"/>
      <c r="L94" s="112"/>
      <c r="M94" s="124"/>
    </row>
    <row r="95" spans="1:13" x14ac:dyDescent="0.3">
      <c r="A95" s="97"/>
      <c r="B95" s="98"/>
      <c r="C95" s="99" t="str">
        <f>IFERROR(VLOOKUP(Tabela6[[#This Row],[produto]],produtos,3,0),"")</f>
        <v/>
      </c>
      <c r="D95" s="100" t="str">
        <f>IFERROR(Tabela6[[#This Row],[Qtd]]*Tabela6[[#This Row],[preço unitário]],"")</f>
        <v/>
      </c>
      <c r="F95" s="97"/>
      <c r="G95" s="97"/>
      <c r="H95" s="99" t="str">
        <f>IFERROR(VLOOKUP(Tabela7[[#This Row],[Produto]],produtos,3,0),"")</f>
        <v/>
      </c>
      <c r="I95" s="100" t="str">
        <f>IFERROR(Tabela7[[#This Row],[preço unitário]]*Tabela7[[#This Row],[Qtd]],"")</f>
        <v/>
      </c>
      <c r="K95" s="112"/>
      <c r="L95" s="112"/>
      <c r="M95" s="124"/>
    </row>
    <row r="96" spans="1:13" x14ac:dyDescent="0.3">
      <c r="A96" s="97"/>
      <c r="B96" s="98"/>
      <c r="C96" s="99" t="str">
        <f>IFERROR(VLOOKUP(Tabela6[[#This Row],[produto]],produtos,3,0),"")</f>
        <v/>
      </c>
      <c r="D96" s="100" t="str">
        <f>IFERROR(Tabela6[[#This Row],[Qtd]]*Tabela6[[#This Row],[preço unitário]],"")</f>
        <v/>
      </c>
      <c r="F96" s="97"/>
      <c r="G96" s="97"/>
      <c r="H96" s="99" t="str">
        <f>IFERROR(VLOOKUP(Tabela7[[#This Row],[Produto]],produtos,3,0),"")</f>
        <v/>
      </c>
      <c r="I96" s="100" t="str">
        <f>IFERROR(Tabela7[[#This Row],[preço unitário]]*Tabela7[[#This Row],[Qtd]],"")</f>
        <v/>
      </c>
      <c r="K96" s="112"/>
      <c r="L96" s="112"/>
      <c r="M96" s="124"/>
    </row>
    <row r="97" spans="1:13" x14ac:dyDescent="0.3">
      <c r="A97" s="97"/>
      <c r="B97" s="98"/>
      <c r="C97" s="99" t="str">
        <f>IFERROR(VLOOKUP(Tabela6[[#This Row],[produto]],produtos,3,0),"")</f>
        <v/>
      </c>
      <c r="D97" s="100" t="str">
        <f>IFERROR(Tabela6[[#This Row],[Qtd]]*Tabela6[[#This Row],[preço unitário]],"")</f>
        <v/>
      </c>
      <c r="F97" s="97"/>
      <c r="G97" s="97"/>
      <c r="H97" s="99" t="str">
        <f>IFERROR(VLOOKUP(Tabela7[[#This Row],[Produto]],produtos,3,0),"")</f>
        <v/>
      </c>
      <c r="I97" s="100" t="str">
        <f>IFERROR(Tabela7[[#This Row],[preço unitário]]*Tabela7[[#This Row],[Qtd]],"")</f>
        <v/>
      </c>
      <c r="K97" s="112"/>
      <c r="L97" s="112"/>
      <c r="M97" s="124"/>
    </row>
    <row r="98" spans="1:13" x14ac:dyDescent="0.3">
      <c r="A98" s="97"/>
      <c r="B98" s="98"/>
      <c r="C98" s="99" t="str">
        <f>IFERROR(VLOOKUP(Tabela6[[#This Row],[produto]],produtos,3,0),"")</f>
        <v/>
      </c>
      <c r="D98" s="100" t="str">
        <f>IFERROR(Tabela6[[#This Row],[Qtd]]*Tabela6[[#This Row],[preço unitário]],"")</f>
        <v/>
      </c>
      <c r="F98" s="97"/>
      <c r="G98" s="97"/>
      <c r="H98" s="99" t="str">
        <f>IFERROR(VLOOKUP(Tabela7[[#This Row],[Produto]],produtos,3,0),"")</f>
        <v/>
      </c>
      <c r="I98" s="100" t="str">
        <f>IFERROR(Tabela7[[#This Row],[preço unitário]]*Tabela7[[#This Row],[Qtd]],"")</f>
        <v/>
      </c>
      <c r="K98" s="112"/>
      <c r="L98" s="112"/>
      <c r="M98" s="124"/>
    </row>
    <row r="99" spans="1:13" x14ac:dyDescent="0.3">
      <c r="A99" s="97"/>
      <c r="B99" s="98"/>
      <c r="C99" s="99" t="str">
        <f>IFERROR(VLOOKUP(Tabela6[[#This Row],[produto]],produtos,3,0),"")</f>
        <v/>
      </c>
      <c r="D99" s="100" t="str">
        <f>IFERROR(Tabela6[[#This Row],[Qtd]]*Tabela6[[#This Row],[preço unitário]],"")</f>
        <v/>
      </c>
      <c r="F99" s="97"/>
      <c r="G99" s="97"/>
      <c r="H99" s="99" t="str">
        <f>IFERROR(VLOOKUP(Tabela7[[#This Row],[Produto]],produtos,3,0),"")</f>
        <v/>
      </c>
      <c r="I99" s="100" t="str">
        <f>IFERROR(Tabela7[[#This Row],[preço unitário]]*Tabela7[[#This Row],[Qtd]],"")</f>
        <v/>
      </c>
      <c r="K99" s="112"/>
      <c r="L99" s="112"/>
      <c r="M99" s="124"/>
    </row>
    <row r="100" spans="1:13" x14ac:dyDescent="0.3">
      <c r="A100" s="97"/>
      <c r="B100" s="98"/>
      <c r="C100" s="99" t="str">
        <f>IFERROR(VLOOKUP(Tabela6[[#This Row],[produto]],produtos,3,0),"")</f>
        <v/>
      </c>
      <c r="D100" s="100" t="str">
        <f>IFERROR(Tabela6[[#This Row],[Qtd]]*Tabela6[[#This Row],[preço unitário]],"")</f>
        <v/>
      </c>
      <c r="F100" s="97"/>
      <c r="G100" s="97"/>
      <c r="H100" s="99" t="str">
        <f>IFERROR(VLOOKUP(Tabela7[[#This Row],[Produto]],produtos,3,0),"")</f>
        <v/>
      </c>
      <c r="I100" s="100" t="str">
        <f>IFERROR(Tabela7[[#This Row],[preço unitário]]*Tabela7[[#This Row],[Qtd]],"")</f>
        <v/>
      </c>
      <c r="K100" s="112"/>
      <c r="L100" s="112"/>
      <c r="M100" s="124"/>
    </row>
    <row r="101" spans="1:13" x14ac:dyDescent="0.3">
      <c r="A101" s="97"/>
      <c r="B101" s="98"/>
      <c r="C101" s="99" t="str">
        <f>IFERROR(VLOOKUP(Tabela6[[#This Row],[produto]],produtos,3,0),"")</f>
        <v/>
      </c>
      <c r="D101" s="100" t="str">
        <f>IFERROR(Tabela6[[#This Row],[Qtd]]*Tabela6[[#This Row],[preço unitário]],"")</f>
        <v/>
      </c>
      <c r="F101" s="97"/>
      <c r="G101" s="97"/>
      <c r="H101" s="99" t="str">
        <f>IFERROR(VLOOKUP(Tabela7[[#This Row],[Produto]],produtos,3,0),"")</f>
        <v/>
      </c>
      <c r="I101" s="100" t="str">
        <f>IFERROR(Tabela7[[#This Row],[preço unitário]]*Tabela7[[#This Row],[Qtd]],"")</f>
        <v/>
      </c>
      <c r="K101" s="112"/>
      <c r="L101" s="112"/>
      <c r="M101" s="124"/>
    </row>
    <row r="102" spans="1:13" x14ac:dyDescent="0.3">
      <c r="A102" s="97"/>
      <c r="B102" s="98"/>
      <c r="C102" s="99" t="str">
        <f>IFERROR(VLOOKUP(Tabela6[[#This Row],[produto]],produtos,3,0),"")</f>
        <v/>
      </c>
      <c r="D102" s="100" t="str">
        <f>IFERROR(Tabela6[[#This Row],[Qtd]]*Tabela6[[#This Row],[preço unitário]],"")</f>
        <v/>
      </c>
      <c r="F102" s="97"/>
      <c r="G102" s="97"/>
      <c r="H102" s="99" t="str">
        <f>IFERROR(VLOOKUP(Tabela7[[#This Row],[Produto]],produtos,3,0),"")</f>
        <v/>
      </c>
      <c r="I102" s="100" t="str">
        <f>IFERROR(Tabela7[[#This Row],[preço unitário]]*Tabela7[[#This Row],[Qtd]],"")</f>
        <v/>
      </c>
      <c r="K102" s="112"/>
      <c r="L102" s="112"/>
      <c r="M102" s="124"/>
    </row>
    <row r="103" spans="1:13" x14ac:dyDescent="0.3">
      <c r="A103" s="97"/>
      <c r="B103" s="98"/>
      <c r="C103" s="99" t="str">
        <f>IFERROR(VLOOKUP(Tabela6[[#This Row],[produto]],produtos,3,0),"")</f>
        <v/>
      </c>
      <c r="D103" s="100" t="str">
        <f>IFERROR(Tabela6[[#This Row],[Qtd]]*Tabela6[[#This Row],[preço unitário]],"")</f>
        <v/>
      </c>
      <c r="F103" s="97"/>
      <c r="G103" s="97"/>
      <c r="H103" s="99" t="str">
        <f>IFERROR(VLOOKUP(Tabela7[[#This Row],[Produto]],produtos,3,0),"")</f>
        <v/>
      </c>
      <c r="I103" s="100" t="str">
        <f>IFERROR(Tabela7[[#This Row],[preço unitário]]*Tabela7[[#This Row],[Qtd]],"")</f>
        <v/>
      </c>
      <c r="K103" s="112"/>
      <c r="L103" s="112"/>
      <c r="M103" s="124"/>
    </row>
    <row r="104" spans="1:13" x14ac:dyDescent="0.3">
      <c r="A104" s="97"/>
      <c r="B104" s="98"/>
      <c r="C104" s="99" t="str">
        <f>IFERROR(VLOOKUP(Tabela6[[#This Row],[produto]],produtos,3,0),"")</f>
        <v/>
      </c>
      <c r="D104" s="100" t="str">
        <f>IFERROR(Tabela6[[#This Row],[Qtd]]*Tabela6[[#This Row],[preço unitário]],"")</f>
        <v/>
      </c>
      <c r="F104" s="97"/>
      <c r="G104" s="97"/>
      <c r="H104" s="99" t="str">
        <f>IFERROR(VLOOKUP(Tabela7[[#This Row],[Produto]],produtos,3,0),"")</f>
        <v/>
      </c>
      <c r="I104" s="100" t="str">
        <f>IFERROR(Tabela7[[#This Row],[preço unitário]]*Tabela7[[#This Row],[Qtd]],"")</f>
        <v/>
      </c>
      <c r="K104" s="112"/>
      <c r="L104" s="112"/>
      <c r="M104" s="124"/>
    </row>
    <row r="105" spans="1:13" x14ac:dyDescent="0.3">
      <c r="A105" s="97"/>
      <c r="B105" s="98"/>
      <c r="C105" s="99" t="str">
        <f>IFERROR(VLOOKUP(Tabela6[[#This Row],[produto]],produtos,3,0),"")</f>
        <v/>
      </c>
      <c r="D105" s="100" t="str">
        <f>IFERROR(Tabela6[[#This Row],[Qtd]]*Tabela6[[#This Row],[preço unitário]],"")</f>
        <v/>
      </c>
      <c r="F105" s="97"/>
      <c r="G105" s="97"/>
      <c r="H105" s="99" t="str">
        <f>IFERROR(VLOOKUP(Tabela7[[#This Row],[Produto]],produtos,3,0),"")</f>
        <v/>
      </c>
      <c r="I105" s="100" t="str">
        <f>IFERROR(Tabela7[[#This Row],[preço unitário]]*Tabela7[[#This Row],[Qtd]],"")</f>
        <v/>
      </c>
      <c r="K105" s="112"/>
      <c r="L105" s="112"/>
      <c r="M105" s="124"/>
    </row>
    <row r="106" spans="1:13" x14ac:dyDescent="0.3">
      <c r="A106" s="97"/>
      <c r="B106" s="98"/>
      <c r="C106" s="99" t="str">
        <f>IFERROR(VLOOKUP(Tabela6[[#This Row],[produto]],produtos,3,0),"")</f>
        <v/>
      </c>
      <c r="D106" s="100" t="str">
        <f>IFERROR(Tabela6[[#This Row],[Qtd]]*Tabela6[[#This Row],[preço unitário]],"")</f>
        <v/>
      </c>
      <c r="F106" s="97"/>
      <c r="G106" s="97"/>
      <c r="H106" s="99" t="str">
        <f>IFERROR(VLOOKUP(Tabela7[[#This Row],[Produto]],produtos,3,0),"")</f>
        <v/>
      </c>
      <c r="I106" s="100" t="str">
        <f>IFERROR(Tabela7[[#This Row],[preço unitário]]*Tabela7[[#This Row],[Qtd]],"")</f>
        <v/>
      </c>
      <c r="K106" s="112"/>
      <c r="L106" s="112"/>
      <c r="M106" s="124"/>
    </row>
    <row r="107" spans="1:13" x14ac:dyDescent="0.3">
      <c r="A107" s="97"/>
      <c r="B107" s="98"/>
      <c r="C107" s="99" t="str">
        <f>IFERROR(VLOOKUP(Tabela6[[#This Row],[produto]],produtos,3,0),"")</f>
        <v/>
      </c>
      <c r="D107" s="100" t="str">
        <f>IFERROR(Tabela6[[#This Row],[Qtd]]*Tabela6[[#This Row],[preço unitário]],"")</f>
        <v/>
      </c>
      <c r="F107" s="97"/>
      <c r="G107" s="97"/>
      <c r="H107" s="99" t="str">
        <f>IFERROR(VLOOKUP(Tabela7[[#This Row],[Produto]],produtos,3,0),"")</f>
        <v/>
      </c>
      <c r="I107" s="100" t="str">
        <f>IFERROR(Tabela7[[#This Row],[preço unitário]]*Tabela7[[#This Row],[Qtd]],"")</f>
        <v/>
      </c>
      <c r="K107" s="112"/>
      <c r="L107" s="112"/>
      <c r="M107" s="124"/>
    </row>
    <row r="108" spans="1:13" x14ac:dyDescent="0.3">
      <c r="A108" s="97"/>
      <c r="B108" s="98"/>
      <c r="C108" s="99" t="str">
        <f>IFERROR(VLOOKUP(Tabela6[[#This Row],[produto]],produtos,3,0),"")</f>
        <v/>
      </c>
      <c r="D108" s="100" t="str">
        <f>IFERROR(Tabela6[[#This Row],[Qtd]]*Tabela6[[#This Row],[preço unitário]],"")</f>
        <v/>
      </c>
      <c r="F108" s="97"/>
      <c r="G108" s="97"/>
      <c r="H108" s="99" t="str">
        <f>IFERROR(VLOOKUP(Tabela7[[#This Row],[Produto]],produtos,3,0),"")</f>
        <v/>
      </c>
      <c r="I108" s="100" t="str">
        <f>IFERROR(Tabela7[[#This Row],[preço unitário]]*Tabela7[[#This Row],[Qtd]],"")</f>
        <v/>
      </c>
      <c r="K108" s="112"/>
      <c r="L108" s="112"/>
      <c r="M108" s="124"/>
    </row>
    <row r="109" spans="1:13" x14ac:dyDescent="0.3">
      <c r="A109" s="97"/>
      <c r="B109" s="98"/>
      <c r="C109" s="99" t="str">
        <f>IFERROR(VLOOKUP(Tabela6[[#This Row],[produto]],produtos,3,0),"")</f>
        <v/>
      </c>
      <c r="D109" s="100" t="str">
        <f>IFERROR(Tabela6[[#This Row],[Qtd]]*Tabela6[[#This Row],[preço unitário]],"")</f>
        <v/>
      </c>
      <c r="F109" s="97"/>
      <c r="G109" s="97"/>
      <c r="H109" s="99" t="str">
        <f>IFERROR(VLOOKUP(Tabela7[[#This Row],[Produto]],produtos,3,0),"")</f>
        <v/>
      </c>
      <c r="I109" s="100" t="str">
        <f>IFERROR(Tabela7[[#This Row],[preço unitário]]*Tabela7[[#This Row],[Qtd]],"")</f>
        <v/>
      </c>
      <c r="K109" s="112"/>
      <c r="L109" s="112"/>
      <c r="M109" s="124"/>
    </row>
    <row r="110" spans="1:13" x14ac:dyDescent="0.3">
      <c r="A110" s="97"/>
      <c r="B110" s="98"/>
      <c r="C110" s="99" t="str">
        <f>IFERROR(VLOOKUP(Tabela6[[#This Row],[produto]],produtos,3,0),"")</f>
        <v/>
      </c>
      <c r="D110" s="100" t="str">
        <f>IFERROR(Tabela6[[#This Row],[Qtd]]*Tabela6[[#This Row],[preço unitário]],"")</f>
        <v/>
      </c>
      <c r="F110" s="97"/>
      <c r="G110" s="97"/>
      <c r="H110" s="99" t="str">
        <f>IFERROR(VLOOKUP(Tabela7[[#This Row],[Produto]],produtos,3,0),"")</f>
        <v/>
      </c>
      <c r="I110" s="100" t="str">
        <f>IFERROR(Tabela7[[#This Row],[preço unitário]]*Tabela7[[#This Row],[Qtd]],"")</f>
        <v/>
      </c>
      <c r="K110" s="112"/>
      <c r="L110" s="112"/>
      <c r="M110" s="124"/>
    </row>
    <row r="111" spans="1:13" x14ac:dyDescent="0.3">
      <c r="A111" s="97"/>
      <c r="B111" s="98"/>
      <c r="C111" s="99" t="str">
        <f>IFERROR(VLOOKUP(Tabela6[[#This Row],[produto]],produtos,3,0),"")</f>
        <v/>
      </c>
      <c r="D111" s="100" t="str">
        <f>IFERROR(Tabela6[[#This Row],[Qtd]]*Tabela6[[#This Row],[preço unitário]],"")</f>
        <v/>
      </c>
      <c r="F111" s="97"/>
      <c r="G111" s="97"/>
      <c r="H111" s="99" t="str">
        <f>IFERROR(VLOOKUP(Tabela7[[#This Row],[Produto]],produtos,3,0),"")</f>
        <v/>
      </c>
      <c r="I111" s="100" t="str">
        <f>IFERROR(Tabela7[[#This Row],[preço unitário]]*Tabela7[[#This Row],[Qtd]],"")</f>
        <v/>
      </c>
      <c r="K111" s="112"/>
      <c r="L111" s="112"/>
      <c r="M111" s="124"/>
    </row>
    <row r="112" spans="1:13" x14ac:dyDescent="0.3">
      <c r="A112" s="97"/>
      <c r="B112" s="98"/>
      <c r="C112" s="99" t="str">
        <f>IFERROR(VLOOKUP(Tabela6[[#This Row],[produto]],produtos,3,0),"")</f>
        <v/>
      </c>
      <c r="D112" s="100" t="str">
        <f>IFERROR(Tabela6[[#This Row],[Qtd]]*Tabela6[[#This Row],[preço unitário]],"")</f>
        <v/>
      </c>
      <c r="F112" s="97"/>
      <c r="G112" s="97"/>
      <c r="H112" s="99" t="str">
        <f>IFERROR(VLOOKUP(Tabela7[[#This Row],[Produto]],produtos,3,0),"")</f>
        <v/>
      </c>
      <c r="I112" s="100" t="str">
        <f>IFERROR(Tabela7[[#This Row],[preço unitário]]*Tabela7[[#This Row],[Qtd]],"")</f>
        <v/>
      </c>
      <c r="K112" s="112"/>
      <c r="L112" s="112"/>
      <c r="M112" s="124"/>
    </row>
    <row r="113" spans="1:13" x14ac:dyDescent="0.3">
      <c r="A113" s="97"/>
      <c r="B113" s="98"/>
      <c r="C113" s="99" t="str">
        <f>IFERROR(VLOOKUP(Tabela6[[#This Row],[produto]],produtos,3,0),"")</f>
        <v/>
      </c>
      <c r="D113" s="100" t="str">
        <f>IFERROR(Tabela6[[#This Row],[Qtd]]*Tabela6[[#This Row],[preço unitário]],"")</f>
        <v/>
      </c>
      <c r="F113" s="97"/>
      <c r="G113" s="97"/>
      <c r="H113" s="99" t="str">
        <f>IFERROR(VLOOKUP(Tabela7[[#This Row],[Produto]],produtos,3,0),"")</f>
        <v/>
      </c>
      <c r="I113" s="100" t="str">
        <f>IFERROR(Tabela7[[#This Row],[preço unitário]]*Tabela7[[#This Row],[Qtd]],"")</f>
        <v/>
      </c>
      <c r="K113" s="112"/>
      <c r="L113" s="112"/>
      <c r="M113" s="124"/>
    </row>
    <row r="114" spans="1:13" x14ac:dyDescent="0.3">
      <c r="A114" s="97"/>
      <c r="B114" s="98"/>
      <c r="C114" s="99" t="str">
        <f>IFERROR(VLOOKUP(Tabela6[[#This Row],[produto]],produtos,3,0),"")</f>
        <v/>
      </c>
      <c r="D114" s="100" t="str">
        <f>IFERROR(Tabela6[[#This Row],[Qtd]]*Tabela6[[#This Row],[preço unitário]],"")</f>
        <v/>
      </c>
      <c r="F114" s="97"/>
      <c r="G114" s="97"/>
      <c r="H114" s="99" t="str">
        <f>IFERROR(VLOOKUP(Tabela7[[#This Row],[Produto]],produtos,3,0),"")</f>
        <v/>
      </c>
      <c r="I114" s="100" t="str">
        <f>IFERROR(Tabela7[[#This Row],[preço unitário]]*Tabela7[[#This Row],[Qtd]],"")</f>
        <v/>
      </c>
      <c r="K114" s="112"/>
      <c r="L114" s="112"/>
      <c r="M114" s="124"/>
    </row>
    <row r="115" spans="1:13" x14ac:dyDescent="0.3">
      <c r="A115" s="97"/>
      <c r="B115" s="98"/>
      <c r="C115" s="99" t="str">
        <f>IFERROR(VLOOKUP(Tabela6[[#This Row],[produto]],produtos,3,0),"")</f>
        <v/>
      </c>
      <c r="D115" s="100" t="str">
        <f>IFERROR(Tabela6[[#This Row],[Qtd]]*Tabela6[[#This Row],[preço unitário]],"")</f>
        <v/>
      </c>
      <c r="F115" s="97"/>
      <c r="G115" s="97"/>
      <c r="H115" s="99" t="str">
        <f>IFERROR(VLOOKUP(Tabela7[[#This Row],[Produto]],produtos,3,0),"")</f>
        <v/>
      </c>
      <c r="I115" s="100" t="str">
        <f>IFERROR(Tabela7[[#This Row],[preço unitário]]*Tabela7[[#This Row],[Qtd]],"")</f>
        <v/>
      </c>
      <c r="K115" s="112"/>
      <c r="L115" s="112"/>
      <c r="M115" s="124"/>
    </row>
    <row r="116" spans="1:13" x14ac:dyDescent="0.3">
      <c r="A116" s="97"/>
      <c r="B116" s="98"/>
      <c r="C116" s="99" t="str">
        <f>IFERROR(VLOOKUP(Tabela6[[#This Row],[produto]],produtos,3,0),"")</f>
        <v/>
      </c>
      <c r="D116" s="100" t="str">
        <f>IFERROR(Tabela6[[#This Row],[Qtd]]*Tabela6[[#This Row],[preço unitário]],"")</f>
        <v/>
      </c>
      <c r="F116" s="97"/>
      <c r="G116" s="97"/>
      <c r="H116" s="99" t="str">
        <f>IFERROR(VLOOKUP(Tabela7[[#This Row],[Produto]],produtos,3,0),"")</f>
        <v/>
      </c>
      <c r="I116" s="100" t="str">
        <f>IFERROR(Tabela7[[#This Row],[preço unitário]]*Tabela7[[#This Row],[Qtd]],"")</f>
        <v/>
      </c>
      <c r="K116" s="112"/>
      <c r="L116" s="112"/>
      <c r="M116" s="124"/>
    </row>
    <row r="117" spans="1:13" x14ac:dyDescent="0.3">
      <c r="A117" s="97"/>
      <c r="B117" s="98"/>
      <c r="C117" s="99" t="str">
        <f>IFERROR(VLOOKUP(Tabela6[[#This Row],[produto]],produtos,3,0),"")</f>
        <v/>
      </c>
      <c r="D117" s="100" t="str">
        <f>IFERROR(Tabela6[[#This Row],[Qtd]]*Tabela6[[#This Row],[preço unitário]],"")</f>
        <v/>
      </c>
      <c r="F117" s="97"/>
      <c r="G117" s="97"/>
      <c r="H117" s="99" t="str">
        <f>IFERROR(VLOOKUP(Tabela7[[#This Row],[Produto]],produtos,3,0),"")</f>
        <v/>
      </c>
      <c r="I117" s="100" t="str">
        <f>IFERROR(Tabela7[[#This Row],[preço unitário]]*Tabela7[[#This Row],[Qtd]],"")</f>
        <v/>
      </c>
      <c r="K117" s="112"/>
      <c r="L117" s="112"/>
      <c r="M117" s="124"/>
    </row>
    <row r="118" spans="1:13" x14ac:dyDescent="0.3">
      <c r="A118" s="97"/>
      <c r="B118" s="98"/>
      <c r="C118" s="99" t="str">
        <f>IFERROR(VLOOKUP(Tabela6[[#This Row],[produto]],produtos,3,0),"")</f>
        <v/>
      </c>
      <c r="D118" s="100" t="str">
        <f>IFERROR(Tabela6[[#This Row],[Qtd]]*Tabela6[[#This Row],[preço unitário]],"")</f>
        <v/>
      </c>
      <c r="F118" s="97"/>
      <c r="G118" s="97"/>
      <c r="H118" s="99" t="str">
        <f>IFERROR(VLOOKUP(Tabela7[[#This Row],[Produto]],produtos,3,0),"")</f>
        <v/>
      </c>
      <c r="I118" s="100" t="str">
        <f>IFERROR(Tabela7[[#This Row],[preço unitário]]*Tabela7[[#This Row],[Qtd]],"")</f>
        <v/>
      </c>
      <c r="K118" s="112"/>
      <c r="L118" s="112"/>
      <c r="M118" s="124"/>
    </row>
    <row r="119" spans="1:13" x14ac:dyDescent="0.3">
      <c r="A119" s="97"/>
      <c r="B119" s="98"/>
      <c r="C119" s="99" t="str">
        <f>IFERROR(VLOOKUP(Tabela6[[#This Row],[produto]],produtos,3,0),"")</f>
        <v/>
      </c>
      <c r="D119" s="100" t="str">
        <f>IFERROR(Tabela6[[#This Row],[Qtd]]*Tabela6[[#This Row],[preço unitário]],"")</f>
        <v/>
      </c>
      <c r="F119" s="97"/>
      <c r="G119" s="97"/>
      <c r="H119" s="99" t="str">
        <f>IFERROR(VLOOKUP(Tabela7[[#This Row],[Produto]],produtos,3,0),"")</f>
        <v/>
      </c>
      <c r="I119" s="100" t="str">
        <f>IFERROR(Tabela7[[#This Row],[preço unitário]]*Tabela7[[#This Row],[Qtd]],"")</f>
        <v/>
      </c>
      <c r="K119" s="112"/>
      <c r="L119" s="112"/>
      <c r="M119" s="124"/>
    </row>
    <row r="120" spans="1:13" x14ac:dyDescent="0.3">
      <c r="A120" s="97"/>
      <c r="B120" s="98"/>
      <c r="C120" s="99" t="str">
        <f>IFERROR(VLOOKUP(Tabela6[[#This Row],[produto]],produtos,3,0),"")</f>
        <v/>
      </c>
      <c r="D120" s="100" t="str">
        <f>IFERROR(Tabela6[[#This Row],[Qtd]]*Tabela6[[#This Row],[preço unitário]],"")</f>
        <v/>
      </c>
      <c r="F120" s="97"/>
      <c r="G120" s="97"/>
      <c r="H120" s="99" t="str">
        <f>IFERROR(VLOOKUP(Tabela7[[#This Row],[Produto]],produtos,3,0),"")</f>
        <v/>
      </c>
      <c r="I120" s="100" t="str">
        <f>IFERROR(Tabela7[[#This Row],[preço unitário]]*Tabela7[[#This Row],[Qtd]],"")</f>
        <v/>
      </c>
      <c r="K120" s="112"/>
      <c r="L120" s="112"/>
      <c r="M120" s="124"/>
    </row>
    <row r="121" spans="1:13" x14ac:dyDescent="0.3">
      <c r="A121" s="97"/>
      <c r="B121" s="98"/>
      <c r="C121" s="99" t="str">
        <f>IFERROR(VLOOKUP(Tabela6[[#This Row],[produto]],produtos,3,0),"")</f>
        <v/>
      </c>
      <c r="D121" s="100" t="str">
        <f>IFERROR(Tabela6[[#This Row],[Qtd]]*Tabela6[[#This Row],[preço unitário]],"")</f>
        <v/>
      </c>
      <c r="F121" s="97"/>
      <c r="G121" s="97"/>
      <c r="H121" s="99" t="str">
        <f>IFERROR(VLOOKUP(Tabela7[[#This Row],[Produto]],produtos,3,0),"")</f>
        <v/>
      </c>
      <c r="I121" s="100" t="str">
        <f>IFERROR(Tabela7[[#This Row],[preço unitário]]*Tabela7[[#This Row],[Qtd]],"")</f>
        <v/>
      </c>
      <c r="K121" s="112"/>
      <c r="L121" s="112"/>
      <c r="M121" s="124"/>
    </row>
    <row r="122" spans="1:13" x14ac:dyDescent="0.3">
      <c r="A122" s="97"/>
      <c r="B122" s="98"/>
      <c r="C122" s="99" t="str">
        <f>IFERROR(VLOOKUP(Tabela6[[#This Row],[produto]],produtos,3,0),"")</f>
        <v/>
      </c>
      <c r="D122" s="100" t="str">
        <f>IFERROR(Tabela6[[#This Row],[Qtd]]*Tabela6[[#This Row],[preço unitário]],"")</f>
        <v/>
      </c>
      <c r="F122" s="97"/>
      <c r="G122" s="97"/>
      <c r="H122" s="99" t="str">
        <f>IFERROR(VLOOKUP(Tabela7[[#This Row],[Produto]],produtos,3,0),"")</f>
        <v/>
      </c>
      <c r="I122" s="100" t="str">
        <f>IFERROR(Tabela7[[#This Row],[preço unitário]]*Tabela7[[#This Row],[Qtd]],"")</f>
        <v/>
      </c>
      <c r="K122" s="112"/>
      <c r="L122" s="112"/>
      <c r="M122" s="124"/>
    </row>
    <row r="123" spans="1:13" x14ac:dyDescent="0.3">
      <c r="A123" s="97"/>
      <c r="B123" s="98"/>
      <c r="C123" s="99" t="str">
        <f>IFERROR(VLOOKUP(Tabela6[[#This Row],[produto]],produtos,3,0),"")</f>
        <v/>
      </c>
      <c r="D123" s="100" t="str">
        <f>IFERROR(Tabela6[[#This Row],[Qtd]]*Tabela6[[#This Row],[preço unitário]],"")</f>
        <v/>
      </c>
      <c r="F123" s="97"/>
      <c r="G123" s="97"/>
      <c r="H123" s="99" t="str">
        <f>IFERROR(VLOOKUP(Tabela7[[#This Row],[Produto]],produtos,3,0),"")</f>
        <v/>
      </c>
      <c r="I123" s="100" t="str">
        <f>IFERROR(Tabela7[[#This Row],[preço unitário]]*Tabela7[[#This Row],[Qtd]],"")</f>
        <v/>
      </c>
      <c r="K123" s="112"/>
      <c r="L123" s="112"/>
      <c r="M123" s="124"/>
    </row>
    <row r="124" spans="1:13" x14ac:dyDescent="0.3">
      <c r="A124" s="97"/>
      <c r="B124" s="98"/>
      <c r="C124" s="99" t="str">
        <f>IFERROR(VLOOKUP(Tabela6[[#This Row],[produto]],produtos,3,0),"")</f>
        <v/>
      </c>
      <c r="D124" s="100" t="str">
        <f>IFERROR(Tabela6[[#This Row],[Qtd]]*Tabela6[[#This Row],[preço unitário]],"")</f>
        <v/>
      </c>
      <c r="F124" s="97"/>
      <c r="G124" s="97"/>
      <c r="H124" s="99" t="str">
        <f>IFERROR(VLOOKUP(Tabela7[[#This Row],[Produto]],produtos,3,0),"")</f>
        <v/>
      </c>
      <c r="I124" s="100" t="str">
        <f>IFERROR(Tabela7[[#This Row],[preço unitário]]*Tabela7[[#This Row],[Qtd]],"")</f>
        <v/>
      </c>
      <c r="K124" s="112"/>
      <c r="L124" s="112"/>
      <c r="M124" s="124"/>
    </row>
    <row r="125" spans="1:13" x14ac:dyDescent="0.3">
      <c r="A125" s="97"/>
      <c r="B125" s="98"/>
      <c r="C125" s="99" t="str">
        <f>IFERROR(VLOOKUP(Tabela6[[#This Row],[produto]],produtos,3,0),"")</f>
        <v/>
      </c>
      <c r="D125" s="100" t="str">
        <f>IFERROR(Tabela6[[#This Row],[Qtd]]*Tabela6[[#This Row],[preço unitário]],"")</f>
        <v/>
      </c>
      <c r="F125" s="97"/>
      <c r="G125" s="97"/>
      <c r="H125" s="99" t="str">
        <f>IFERROR(VLOOKUP(Tabela7[[#This Row],[Produto]],produtos,3,0),"")</f>
        <v/>
      </c>
      <c r="I125" s="100" t="str">
        <f>IFERROR(Tabela7[[#This Row],[preço unitário]]*Tabela7[[#This Row],[Qtd]],"")</f>
        <v/>
      </c>
      <c r="K125" s="112"/>
      <c r="L125" s="112"/>
      <c r="M125" s="124"/>
    </row>
    <row r="126" spans="1:13" x14ac:dyDescent="0.3">
      <c r="A126" s="97"/>
      <c r="B126" s="98"/>
      <c r="C126" s="99" t="str">
        <f>IFERROR(VLOOKUP(Tabela6[[#This Row],[produto]],produtos,3,0),"")</f>
        <v/>
      </c>
      <c r="D126" s="100" t="str">
        <f>IFERROR(Tabela6[[#This Row],[Qtd]]*Tabela6[[#This Row],[preço unitário]],"")</f>
        <v/>
      </c>
      <c r="F126" s="97"/>
      <c r="G126" s="97"/>
      <c r="H126" s="99" t="str">
        <f>IFERROR(VLOOKUP(Tabela7[[#This Row],[Produto]],produtos,3,0),"")</f>
        <v/>
      </c>
      <c r="I126" s="100" t="str">
        <f>IFERROR(Tabela7[[#This Row],[preço unitário]]*Tabela7[[#This Row],[Qtd]],"")</f>
        <v/>
      </c>
      <c r="K126" s="112"/>
      <c r="L126" s="112"/>
      <c r="M126" s="124"/>
    </row>
    <row r="127" spans="1:13" x14ac:dyDescent="0.3">
      <c r="A127" s="97"/>
      <c r="B127" s="98"/>
      <c r="C127" s="99" t="str">
        <f>IFERROR(VLOOKUP(Tabela6[[#This Row],[produto]],produtos,3,0),"")</f>
        <v/>
      </c>
      <c r="D127" s="100" t="str">
        <f>IFERROR(Tabela6[[#This Row],[Qtd]]*Tabela6[[#This Row],[preço unitário]],"")</f>
        <v/>
      </c>
      <c r="F127" s="97"/>
      <c r="G127" s="97"/>
      <c r="H127" s="99" t="str">
        <f>IFERROR(VLOOKUP(Tabela7[[#This Row],[Produto]],produtos,3,0),"")</f>
        <v/>
      </c>
      <c r="I127" s="100" t="str">
        <f>IFERROR(Tabela7[[#This Row],[preço unitário]]*Tabela7[[#This Row],[Qtd]],"")</f>
        <v/>
      </c>
      <c r="K127" s="112"/>
      <c r="L127" s="112"/>
      <c r="M127" s="124"/>
    </row>
    <row r="128" spans="1:13" x14ac:dyDescent="0.3">
      <c r="A128" s="97"/>
      <c r="B128" s="98"/>
      <c r="C128" s="99" t="str">
        <f>IFERROR(VLOOKUP(Tabela6[[#This Row],[produto]],produtos,3,0),"")</f>
        <v/>
      </c>
      <c r="D128" s="100" t="str">
        <f>IFERROR(Tabela6[[#This Row],[Qtd]]*Tabela6[[#This Row],[preço unitário]],"")</f>
        <v/>
      </c>
      <c r="F128" s="97"/>
      <c r="G128" s="97"/>
      <c r="H128" s="99" t="str">
        <f>IFERROR(VLOOKUP(Tabela7[[#This Row],[Produto]],produtos,3,0),"")</f>
        <v/>
      </c>
      <c r="I128" s="100" t="str">
        <f>IFERROR(Tabela7[[#This Row],[preço unitário]]*Tabela7[[#This Row],[Qtd]],"")</f>
        <v/>
      </c>
      <c r="K128" s="112"/>
      <c r="L128" s="112"/>
      <c r="M128" s="124"/>
    </row>
    <row r="129" spans="1:13" x14ac:dyDescent="0.3">
      <c r="A129" s="97"/>
      <c r="B129" s="98"/>
      <c r="C129" s="99" t="str">
        <f>IFERROR(VLOOKUP(Tabela6[[#This Row],[produto]],produtos,3,0),"")</f>
        <v/>
      </c>
      <c r="D129" s="100" t="str">
        <f>IFERROR(Tabela6[[#This Row],[Qtd]]*Tabela6[[#This Row],[preço unitário]],"")</f>
        <v/>
      </c>
      <c r="F129" s="97"/>
      <c r="G129" s="97"/>
      <c r="H129" s="99" t="str">
        <f>IFERROR(VLOOKUP(Tabela7[[#This Row],[Produto]],produtos,3,0),"")</f>
        <v/>
      </c>
      <c r="I129" s="100" t="str">
        <f>IFERROR(Tabela7[[#This Row],[preço unitário]]*Tabela7[[#This Row],[Qtd]],"")</f>
        <v/>
      </c>
      <c r="K129" s="112"/>
      <c r="L129" s="112"/>
      <c r="M129" s="124"/>
    </row>
    <row r="130" spans="1:13" x14ac:dyDescent="0.3">
      <c r="A130" s="97"/>
      <c r="B130" s="98"/>
      <c r="C130" s="99" t="str">
        <f>IFERROR(VLOOKUP(Tabela6[[#This Row],[produto]],produtos,3,0),"")</f>
        <v/>
      </c>
      <c r="D130" s="100" t="str">
        <f>IFERROR(Tabela6[[#This Row],[Qtd]]*Tabela6[[#This Row],[preço unitário]],"")</f>
        <v/>
      </c>
      <c r="F130" s="97"/>
      <c r="G130" s="97"/>
      <c r="H130" s="99" t="str">
        <f>IFERROR(VLOOKUP(Tabela7[[#This Row],[Produto]],produtos,3,0),"")</f>
        <v/>
      </c>
      <c r="I130" s="100" t="str">
        <f>IFERROR(Tabela7[[#This Row],[preço unitário]]*Tabela7[[#This Row],[Qtd]],"")</f>
        <v/>
      </c>
      <c r="K130" s="112"/>
      <c r="L130" s="112"/>
      <c r="M130" s="124"/>
    </row>
    <row r="131" spans="1:13" x14ac:dyDescent="0.3">
      <c r="A131" s="97"/>
      <c r="B131" s="98"/>
      <c r="C131" s="99" t="str">
        <f>IFERROR(VLOOKUP(Tabela6[[#This Row],[produto]],produtos,3,0),"")</f>
        <v/>
      </c>
      <c r="D131" s="100" t="str">
        <f>IFERROR(Tabela6[[#This Row],[Qtd]]*Tabela6[[#This Row],[preço unitário]],"")</f>
        <v/>
      </c>
      <c r="F131" s="97"/>
      <c r="G131" s="97"/>
      <c r="H131" s="99" t="str">
        <f>IFERROR(VLOOKUP(Tabela7[[#This Row],[Produto]],produtos,3,0),"")</f>
        <v/>
      </c>
      <c r="I131" s="100" t="str">
        <f>IFERROR(Tabela7[[#This Row],[preço unitário]]*Tabela7[[#This Row],[Qtd]],"")</f>
        <v/>
      </c>
      <c r="K131" s="112"/>
      <c r="L131" s="112"/>
      <c r="M131" s="124"/>
    </row>
    <row r="132" spans="1:13" x14ac:dyDescent="0.3">
      <c r="A132" s="97"/>
      <c r="B132" s="98"/>
      <c r="C132" s="99" t="str">
        <f>IFERROR(VLOOKUP(Tabela6[[#This Row],[produto]],produtos,3,0),"")</f>
        <v/>
      </c>
      <c r="D132" s="100" t="str">
        <f>IFERROR(Tabela6[[#This Row],[Qtd]]*Tabela6[[#This Row],[preço unitário]],"")</f>
        <v/>
      </c>
      <c r="F132" s="97"/>
      <c r="G132" s="97"/>
      <c r="H132" s="99" t="str">
        <f>IFERROR(VLOOKUP(Tabela7[[#This Row],[Produto]],produtos,3,0),"")</f>
        <v/>
      </c>
      <c r="I132" s="100" t="str">
        <f>IFERROR(Tabela7[[#This Row],[preço unitário]]*Tabela7[[#This Row],[Qtd]],"")</f>
        <v/>
      </c>
      <c r="K132" s="112"/>
      <c r="L132" s="112"/>
      <c r="M132" s="124"/>
    </row>
    <row r="133" spans="1:13" x14ac:dyDescent="0.3">
      <c r="A133" s="97"/>
      <c r="B133" s="98"/>
      <c r="C133" s="99" t="str">
        <f>IFERROR(VLOOKUP(Tabela6[[#This Row],[produto]],produtos,3,0),"")</f>
        <v/>
      </c>
      <c r="D133" s="100" t="str">
        <f>IFERROR(Tabela6[[#This Row],[Qtd]]*Tabela6[[#This Row],[preço unitário]],"")</f>
        <v/>
      </c>
      <c r="F133" s="97"/>
      <c r="G133" s="97"/>
      <c r="H133" s="99" t="str">
        <f>IFERROR(VLOOKUP(Tabela7[[#This Row],[Produto]],produtos,3,0),"")</f>
        <v/>
      </c>
      <c r="I133" s="100" t="str">
        <f>IFERROR(Tabela7[[#This Row],[preço unitário]]*Tabela7[[#This Row],[Qtd]],"")</f>
        <v/>
      </c>
      <c r="K133" s="112"/>
      <c r="L133" s="112"/>
      <c r="M133" s="124"/>
    </row>
    <row r="134" spans="1:13" x14ac:dyDescent="0.3">
      <c r="A134" s="97"/>
      <c r="B134" s="98"/>
      <c r="C134" s="99" t="str">
        <f>IFERROR(VLOOKUP(Tabela6[[#This Row],[produto]],produtos,3,0),"")</f>
        <v/>
      </c>
      <c r="D134" s="100" t="str">
        <f>IFERROR(Tabela6[[#This Row],[Qtd]]*Tabela6[[#This Row],[preço unitário]],"")</f>
        <v/>
      </c>
      <c r="F134" s="97"/>
      <c r="G134" s="97"/>
      <c r="H134" s="99" t="str">
        <f>IFERROR(VLOOKUP(Tabela7[[#This Row],[Produto]],produtos,3,0),"")</f>
        <v/>
      </c>
      <c r="I134" s="100" t="str">
        <f>IFERROR(Tabela7[[#This Row],[preço unitário]]*Tabela7[[#This Row],[Qtd]],"")</f>
        <v/>
      </c>
      <c r="K134" s="112"/>
      <c r="L134" s="112"/>
      <c r="M134" s="124"/>
    </row>
    <row r="135" spans="1:13" x14ac:dyDescent="0.3">
      <c r="A135" s="97"/>
      <c r="B135" s="98"/>
      <c r="C135" s="99" t="str">
        <f>IFERROR(VLOOKUP(Tabela6[[#This Row],[produto]],produtos,3,0),"")</f>
        <v/>
      </c>
      <c r="D135" s="100" t="str">
        <f>IFERROR(Tabela6[[#This Row],[Qtd]]*Tabela6[[#This Row],[preço unitário]],"")</f>
        <v/>
      </c>
      <c r="F135" s="97"/>
      <c r="G135" s="97"/>
      <c r="H135" s="99" t="str">
        <f>IFERROR(VLOOKUP(Tabela7[[#This Row],[Produto]],produtos,3,0),"")</f>
        <v/>
      </c>
      <c r="I135" s="100" t="str">
        <f>IFERROR(Tabela7[[#This Row],[preço unitário]]*Tabela7[[#This Row],[Qtd]],"")</f>
        <v/>
      </c>
      <c r="K135" s="112"/>
      <c r="L135" s="112"/>
      <c r="M135" s="124"/>
    </row>
    <row r="136" spans="1:13" x14ac:dyDescent="0.3">
      <c r="A136" s="97"/>
      <c r="B136" s="98"/>
      <c r="C136" s="99" t="str">
        <f>IFERROR(VLOOKUP(Tabela6[[#This Row],[produto]],produtos,3,0),"")</f>
        <v/>
      </c>
      <c r="D136" s="100" t="str">
        <f>IFERROR(Tabela6[[#This Row],[Qtd]]*Tabela6[[#This Row],[preço unitário]],"")</f>
        <v/>
      </c>
      <c r="F136" s="97"/>
      <c r="G136" s="97"/>
      <c r="H136" s="99" t="str">
        <f>IFERROR(VLOOKUP(Tabela7[[#This Row],[Produto]],produtos,3,0),"")</f>
        <v/>
      </c>
      <c r="I136" s="100" t="str">
        <f>IFERROR(Tabela7[[#This Row],[preço unitário]]*Tabela7[[#This Row],[Qtd]],"")</f>
        <v/>
      </c>
      <c r="K136" s="112"/>
      <c r="L136" s="112"/>
      <c r="M136" s="124"/>
    </row>
    <row r="137" spans="1:13" x14ac:dyDescent="0.3">
      <c r="A137" s="97"/>
      <c r="B137" s="98"/>
      <c r="C137" s="99" t="str">
        <f>IFERROR(VLOOKUP(Tabela6[[#This Row],[produto]],produtos,3,0),"")</f>
        <v/>
      </c>
      <c r="D137" s="100" t="str">
        <f>IFERROR(Tabela6[[#This Row],[Qtd]]*Tabela6[[#This Row],[preço unitário]],"")</f>
        <v/>
      </c>
      <c r="F137" s="97"/>
      <c r="G137" s="97"/>
      <c r="H137" s="99" t="str">
        <f>IFERROR(VLOOKUP(Tabela7[[#This Row],[Produto]],produtos,3,0),"")</f>
        <v/>
      </c>
      <c r="I137" s="100" t="str">
        <f>IFERROR(Tabela7[[#This Row],[preço unitário]]*Tabela7[[#This Row],[Qtd]],"")</f>
        <v/>
      </c>
      <c r="K137" s="112"/>
      <c r="L137" s="112"/>
      <c r="M137" s="124"/>
    </row>
    <row r="138" spans="1:13" x14ac:dyDescent="0.3">
      <c r="A138" s="97"/>
      <c r="B138" s="98"/>
      <c r="C138" s="99" t="str">
        <f>IFERROR(VLOOKUP(Tabela6[[#This Row],[produto]],produtos,3,0),"")</f>
        <v/>
      </c>
      <c r="D138" s="100" t="str">
        <f>IFERROR(Tabela6[[#This Row],[Qtd]]*Tabela6[[#This Row],[preço unitário]],"")</f>
        <v/>
      </c>
      <c r="F138" s="97"/>
      <c r="G138" s="97"/>
      <c r="H138" s="99" t="str">
        <f>IFERROR(VLOOKUP(Tabela7[[#This Row],[Produto]],produtos,3,0),"")</f>
        <v/>
      </c>
      <c r="I138" s="100" t="str">
        <f>IFERROR(Tabela7[[#This Row],[preço unitário]]*Tabela7[[#This Row],[Qtd]],"")</f>
        <v/>
      </c>
      <c r="K138" s="112"/>
      <c r="L138" s="112"/>
      <c r="M138" s="124"/>
    </row>
    <row r="139" spans="1:13" x14ac:dyDescent="0.3">
      <c r="A139" s="97"/>
      <c r="B139" s="98"/>
      <c r="C139" s="99" t="str">
        <f>IFERROR(VLOOKUP(Tabela6[[#This Row],[produto]],produtos,3,0),"")</f>
        <v/>
      </c>
      <c r="D139" s="100" t="str">
        <f>IFERROR(Tabela6[[#This Row],[Qtd]]*Tabela6[[#This Row],[preço unitário]],"")</f>
        <v/>
      </c>
      <c r="F139" s="97"/>
      <c r="G139" s="97"/>
      <c r="H139" s="99" t="str">
        <f>IFERROR(VLOOKUP(Tabela7[[#This Row],[Produto]],produtos,3,0),"")</f>
        <v/>
      </c>
      <c r="I139" s="100" t="str">
        <f>IFERROR(Tabela7[[#This Row],[preço unitário]]*Tabela7[[#This Row],[Qtd]],"")</f>
        <v/>
      </c>
      <c r="K139" s="112"/>
      <c r="L139" s="112"/>
      <c r="M139" s="124"/>
    </row>
    <row r="140" spans="1:13" x14ac:dyDescent="0.3">
      <c r="A140" s="97"/>
      <c r="B140" s="98"/>
      <c r="C140" s="99" t="str">
        <f>IFERROR(VLOOKUP(Tabela6[[#This Row],[produto]],produtos,3,0),"")</f>
        <v/>
      </c>
      <c r="D140" s="100" t="str">
        <f>IFERROR(Tabela6[[#This Row],[Qtd]]*Tabela6[[#This Row],[preço unitário]],"")</f>
        <v/>
      </c>
      <c r="F140" s="97"/>
      <c r="G140" s="97"/>
      <c r="H140" s="99" t="str">
        <f>IFERROR(VLOOKUP(Tabela7[[#This Row],[Produto]],produtos,3,0),"")</f>
        <v/>
      </c>
      <c r="I140" s="100" t="str">
        <f>IFERROR(Tabela7[[#This Row],[preço unitário]]*Tabela7[[#This Row],[Qtd]],"")</f>
        <v/>
      </c>
      <c r="K140" s="112"/>
      <c r="L140" s="112"/>
      <c r="M140" s="124"/>
    </row>
    <row r="141" spans="1:13" x14ac:dyDescent="0.3">
      <c r="A141" s="97"/>
      <c r="B141" s="98"/>
      <c r="C141" s="99" t="str">
        <f>IFERROR(VLOOKUP(Tabela6[[#This Row],[produto]],produtos,3,0),"")</f>
        <v/>
      </c>
      <c r="D141" s="100" t="str">
        <f>IFERROR(Tabela6[[#This Row],[Qtd]]*Tabela6[[#This Row],[preço unitário]],"")</f>
        <v/>
      </c>
      <c r="F141" s="97"/>
      <c r="G141" s="97"/>
      <c r="H141" s="99" t="str">
        <f>IFERROR(VLOOKUP(Tabela7[[#This Row],[Produto]],produtos,3,0),"")</f>
        <v/>
      </c>
      <c r="I141" s="100" t="str">
        <f>IFERROR(Tabela7[[#This Row],[preço unitário]]*Tabela7[[#This Row],[Qtd]],"")</f>
        <v/>
      </c>
      <c r="K141" s="112"/>
      <c r="L141" s="112"/>
      <c r="M141" s="124"/>
    </row>
    <row r="142" spans="1:13" x14ac:dyDescent="0.3">
      <c r="A142" s="97"/>
      <c r="B142" s="98"/>
      <c r="C142" s="99" t="str">
        <f>IFERROR(VLOOKUP(Tabela6[[#This Row],[produto]],produtos,3,0),"")</f>
        <v/>
      </c>
      <c r="D142" s="100" t="str">
        <f>IFERROR(Tabela6[[#This Row],[Qtd]]*Tabela6[[#This Row],[preço unitário]],"")</f>
        <v/>
      </c>
      <c r="F142" s="97"/>
      <c r="G142" s="97"/>
      <c r="H142" s="99" t="str">
        <f>IFERROR(VLOOKUP(Tabela7[[#This Row],[Produto]],produtos,3,0),"")</f>
        <v/>
      </c>
      <c r="I142" s="100" t="str">
        <f>IFERROR(Tabela7[[#This Row],[preço unitário]]*Tabela7[[#This Row],[Qtd]],"")</f>
        <v/>
      </c>
      <c r="K142" s="112"/>
      <c r="L142" s="112"/>
      <c r="M142" s="124"/>
    </row>
    <row r="143" spans="1:13" x14ac:dyDescent="0.3">
      <c r="A143" s="97"/>
      <c r="B143" s="98"/>
      <c r="C143" s="99" t="str">
        <f>IFERROR(VLOOKUP(Tabela6[[#This Row],[produto]],produtos,3,0),"")</f>
        <v/>
      </c>
      <c r="D143" s="100" t="str">
        <f>IFERROR(Tabela6[[#This Row],[Qtd]]*Tabela6[[#This Row],[preço unitário]],"")</f>
        <v/>
      </c>
      <c r="F143" s="97"/>
      <c r="G143" s="97"/>
      <c r="H143" s="99" t="str">
        <f>IFERROR(VLOOKUP(Tabela7[[#This Row],[Produto]],produtos,3,0),"")</f>
        <v/>
      </c>
      <c r="I143" s="100" t="str">
        <f>IFERROR(Tabela7[[#This Row],[preço unitário]]*Tabela7[[#This Row],[Qtd]],"")</f>
        <v/>
      </c>
      <c r="K143" s="112"/>
      <c r="L143" s="112"/>
      <c r="M143" s="124"/>
    </row>
    <row r="144" spans="1:13" x14ac:dyDescent="0.3">
      <c r="A144" s="97"/>
      <c r="B144" s="98"/>
      <c r="C144" s="99" t="str">
        <f>IFERROR(VLOOKUP(Tabela6[[#This Row],[produto]],produtos,3,0),"")</f>
        <v/>
      </c>
      <c r="D144" s="100" t="str">
        <f>IFERROR(Tabela6[[#This Row],[Qtd]]*Tabela6[[#This Row],[preço unitário]],"")</f>
        <v/>
      </c>
      <c r="F144" s="97"/>
      <c r="G144" s="97"/>
      <c r="H144" s="99" t="str">
        <f>IFERROR(VLOOKUP(Tabela7[[#This Row],[Produto]],produtos,3,0),"")</f>
        <v/>
      </c>
      <c r="I144" s="100" t="str">
        <f>IFERROR(Tabela7[[#This Row],[preço unitário]]*Tabela7[[#This Row],[Qtd]],"")</f>
        <v/>
      </c>
      <c r="K144" s="112"/>
      <c r="L144" s="112"/>
      <c r="M144" s="124"/>
    </row>
    <row r="145" spans="1:13" x14ac:dyDescent="0.3">
      <c r="A145" s="97"/>
      <c r="B145" s="98"/>
      <c r="C145" s="99" t="str">
        <f>IFERROR(VLOOKUP(Tabela6[[#This Row],[produto]],produtos,3,0),"")</f>
        <v/>
      </c>
      <c r="D145" s="100" t="str">
        <f>IFERROR(Tabela6[[#This Row],[Qtd]]*Tabela6[[#This Row],[preço unitário]],"")</f>
        <v/>
      </c>
      <c r="F145" s="97"/>
      <c r="G145" s="97"/>
      <c r="H145" s="99" t="str">
        <f>IFERROR(VLOOKUP(Tabela7[[#This Row],[Produto]],produtos,3,0),"")</f>
        <v/>
      </c>
      <c r="I145" s="100" t="str">
        <f>IFERROR(Tabela7[[#This Row],[preço unitário]]*Tabela7[[#This Row],[Qtd]],"")</f>
        <v/>
      </c>
      <c r="K145" s="112"/>
      <c r="L145" s="112"/>
      <c r="M145" s="124"/>
    </row>
    <row r="146" spans="1:13" x14ac:dyDescent="0.3">
      <c r="A146" s="97"/>
      <c r="B146" s="98"/>
      <c r="C146" s="99" t="str">
        <f>IFERROR(VLOOKUP(Tabela6[[#This Row],[produto]],produtos,3,0),"")</f>
        <v/>
      </c>
      <c r="D146" s="100" t="str">
        <f>IFERROR(Tabela6[[#This Row],[Qtd]]*Tabela6[[#This Row],[preço unitário]],"")</f>
        <v/>
      </c>
      <c r="F146" s="97"/>
      <c r="G146" s="97"/>
      <c r="H146" s="99" t="str">
        <f>IFERROR(VLOOKUP(Tabela7[[#This Row],[Produto]],produtos,3,0),"")</f>
        <v/>
      </c>
      <c r="I146" s="100" t="str">
        <f>IFERROR(Tabela7[[#This Row],[preço unitário]]*Tabela7[[#This Row],[Qtd]],"")</f>
        <v/>
      </c>
      <c r="K146" s="112"/>
      <c r="L146" s="112"/>
      <c r="M146" s="124"/>
    </row>
    <row r="147" spans="1:13" x14ac:dyDescent="0.3">
      <c r="A147" s="97"/>
      <c r="B147" s="98"/>
      <c r="C147" s="99" t="str">
        <f>IFERROR(VLOOKUP(Tabela6[[#This Row],[produto]],produtos,3,0),"")</f>
        <v/>
      </c>
      <c r="D147" s="100" t="str">
        <f>IFERROR(Tabela6[[#This Row],[Qtd]]*Tabela6[[#This Row],[preço unitário]],"")</f>
        <v/>
      </c>
      <c r="F147" s="97"/>
      <c r="G147" s="97"/>
      <c r="H147" s="99" t="str">
        <f>IFERROR(VLOOKUP(Tabela7[[#This Row],[Produto]],produtos,3,0),"")</f>
        <v/>
      </c>
      <c r="I147" s="100" t="str">
        <f>IFERROR(Tabela7[[#This Row],[preço unitário]]*Tabela7[[#This Row],[Qtd]],"")</f>
        <v/>
      </c>
      <c r="K147" s="112"/>
      <c r="L147" s="112"/>
      <c r="M147" s="124"/>
    </row>
    <row r="148" spans="1:13" x14ac:dyDescent="0.3">
      <c r="A148" s="97"/>
      <c r="B148" s="98"/>
      <c r="C148" s="99" t="str">
        <f>IFERROR(VLOOKUP(Tabela6[[#This Row],[produto]],produtos,3,0),"")</f>
        <v/>
      </c>
      <c r="D148" s="100" t="str">
        <f>IFERROR(Tabela6[[#This Row],[Qtd]]*Tabela6[[#This Row],[preço unitário]],"")</f>
        <v/>
      </c>
      <c r="F148" s="97"/>
      <c r="G148" s="97"/>
      <c r="H148" s="99" t="str">
        <f>IFERROR(VLOOKUP(Tabela7[[#This Row],[Produto]],produtos,3,0),"")</f>
        <v/>
      </c>
      <c r="I148" s="100" t="str">
        <f>IFERROR(Tabela7[[#This Row],[preço unitário]]*Tabela7[[#This Row],[Qtd]],"")</f>
        <v/>
      </c>
      <c r="K148" s="112"/>
      <c r="L148" s="112"/>
      <c r="M148" s="124"/>
    </row>
    <row r="149" spans="1:13" x14ac:dyDescent="0.3">
      <c r="A149" s="97"/>
      <c r="B149" s="98"/>
      <c r="C149" s="99" t="str">
        <f>IFERROR(VLOOKUP(Tabela6[[#This Row],[produto]],produtos,3,0),"")</f>
        <v/>
      </c>
      <c r="D149" s="100" t="str">
        <f>IFERROR(Tabela6[[#This Row],[Qtd]]*Tabela6[[#This Row],[preço unitário]],"")</f>
        <v/>
      </c>
      <c r="F149" s="97"/>
      <c r="G149" s="97"/>
      <c r="H149" s="99" t="str">
        <f>IFERROR(VLOOKUP(Tabela7[[#This Row],[Produto]],produtos,3,0),"")</f>
        <v/>
      </c>
      <c r="I149" s="100" t="str">
        <f>IFERROR(Tabela7[[#This Row],[preço unitário]]*Tabela7[[#This Row],[Qtd]],"")</f>
        <v/>
      </c>
      <c r="K149" s="112"/>
      <c r="L149" s="112"/>
      <c r="M149" s="124"/>
    </row>
    <row r="150" spans="1:13" x14ac:dyDescent="0.3">
      <c r="A150" s="97"/>
      <c r="B150" s="98"/>
      <c r="C150" s="99" t="str">
        <f>IFERROR(VLOOKUP(Tabela6[[#This Row],[produto]],produtos,3,0),"")</f>
        <v/>
      </c>
      <c r="D150" s="100" t="str">
        <f>IFERROR(Tabela6[[#This Row],[Qtd]]*Tabela6[[#This Row],[preço unitário]],"")</f>
        <v/>
      </c>
      <c r="F150" s="97"/>
      <c r="G150" s="97"/>
      <c r="H150" s="99" t="str">
        <f>IFERROR(VLOOKUP(Tabela7[[#This Row],[Produto]],produtos,3,0),"")</f>
        <v/>
      </c>
      <c r="I150" s="100" t="str">
        <f>IFERROR(Tabela7[[#This Row],[preço unitário]]*Tabela7[[#This Row],[Qtd]],"")</f>
        <v/>
      </c>
      <c r="K150" s="112"/>
      <c r="L150" s="112"/>
      <c r="M150" s="124"/>
    </row>
    <row r="151" spans="1:13" x14ac:dyDescent="0.3">
      <c r="A151" s="97"/>
      <c r="B151" s="98"/>
      <c r="C151" s="99" t="str">
        <f>IFERROR(VLOOKUP(Tabela6[[#This Row],[produto]],produtos,3,0),"")</f>
        <v/>
      </c>
      <c r="D151" s="100" t="str">
        <f>IFERROR(Tabela6[[#This Row],[Qtd]]*Tabela6[[#This Row],[preço unitário]],"")</f>
        <v/>
      </c>
      <c r="F151" s="97"/>
      <c r="G151" s="97"/>
      <c r="H151" s="99" t="str">
        <f>IFERROR(VLOOKUP(Tabela7[[#This Row],[Produto]],produtos,3,0),"")</f>
        <v/>
      </c>
      <c r="I151" s="100" t="str">
        <f>IFERROR(Tabela7[[#This Row],[preço unitário]]*Tabela7[[#This Row],[Qtd]],"")</f>
        <v/>
      </c>
      <c r="K151" s="112"/>
      <c r="L151" s="112"/>
      <c r="M151" s="124"/>
    </row>
    <row r="152" spans="1:13" x14ac:dyDescent="0.3">
      <c r="A152" s="97"/>
      <c r="B152" s="98"/>
      <c r="C152" s="99" t="str">
        <f>IFERROR(VLOOKUP(Tabela6[[#This Row],[produto]],produtos,3,0),"")</f>
        <v/>
      </c>
      <c r="D152" s="100" t="str">
        <f>IFERROR(Tabela6[[#This Row],[Qtd]]*Tabela6[[#This Row],[preço unitário]],"")</f>
        <v/>
      </c>
      <c r="F152" s="97"/>
      <c r="G152" s="97"/>
      <c r="H152" s="99" t="str">
        <f>IFERROR(VLOOKUP(Tabela7[[#This Row],[Produto]],produtos,3,0),"")</f>
        <v/>
      </c>
      <c r="I152" s="100" t="str">
        <f>IFERROR(Tabela7[[#This Row],[preço unitário]]*Tabela7[[#This Row],[Qtd]],"")</f>
        <v/>
      </c>
      <c r="K152" s="112"/>
      <c r="L152" s="112"/>
      <c r="M152" s="124"/>
    </row>
    <row r="153" spans="1:13" x14ac:dyDescent="0.3">
      <c r="A153" s="97"/>
      <c r="B153" s="98"/>
      <c r="C153" s="99" t="str">
        <f>IFERROR(VLOOKUP(Tabela6[[#This Row],[produto]],produtos,3,0),"")</f>
        <v/>
      </c>
      <c r="D153" s="100" t="str">
        <f>IFERROR(Tabela6[[#This Row],[Qtd]]*Tabela6[[#This Row],[preço unitário]],"")</f>
        <v/>
      </c>
      <c r="F153" s="97"/>
      <c r="G153" s="97"/>
      <c r="H153" s="99" t="str">
        <f>IFERROR(VLOOKUP(Tabela7[[#This Row],[Produto]],produtos,3,0),"")</f>
        <v/>
      </c>
      <c r="I153" s="100" t="str">
        <f>IFERROR(Tabela7[[#This Row],[preço unitário]]*Tabela7[[#This Row],[Qtd]],"")</f>
        <v/>
      </c>
      <c r="K153" s="112"/>
      <c r="L153" s="112"/>
      <c r="M153" s="124"/>
    </row>
    <row r="154" spans="1:13" x14ac:dyDescent="0.3">
      <c r="A154" s="97"/>
      <c r="B154" s="98"/>
      <c r="C154" s="99" t="str">
        <f>IFERROR(VLOOKUP(Tabela6[[#This Row],[produto]],produtos,3,0),"")</f>
        <v/>
      </c>
      <c r="D154" s="100" t="str">
        <f>IFERROR(Tabela6[[#This Row],[Qtd]]*Tabela6[[#This Row],[preço unitário]],"")</f>
        <v/>
      </c>
      <c r="F154" s="97"/>
      <c r="G154" s="97"/>
      <c r="H154" s="99" t="str">
        <f>IFERROR(VLOOKUP(Tabela7[[#This Row],[Produto]],produtos,3,0),"")</f>
        <v/>
      </c>
      <c r="I154" s="100" t="str">
        <f>IFERROR(Tabela7[[#This Row],[preço unitário]]*Tabela7[[#This Row],[Qtd]],"")</f>
        <v/>
      </c>
      <c r="K154" s="112"/>
      <c r="L154" s="112"/>
      <c r="M154" s="124"/>
    </row>
    <row r="155" spans="1:13" x14ac:dyDescent="0.3">
      <c r="A155" s="97"/>
      <c r="B155" s="98"/>
      <c r="C155" s="99" t="str">
        <f>IFERROR(VLOOKUP(Tabela6[[#This Row],[produto]],produtos,3,0),"")</f>
        <v/>
      </c>
      <c r="D155" s="100" t="str">
        <f>IFERROR(Tabela6[[#This Row],[Qtd]]*Tabela6[[#This Row],[preço unitário]],"")</f>
        <v/>
      </c>
      <c r="F155" s="97"/>
      <c r="G155" s="97"/>
      <c r="H155" s="99" t="str">
        <f>IFERROR(VLOOKUP(Tabela7[[#This Row],[Produto]],produtos,3,0),"")</f>
        <v/>
      </c>
      <c r="I155" s="100" t="str">
        <f>IFERROR(Tabela7[[#This Row],[preço unitário]]*Tabela7[[#This Row],[Qtd]],"")</f>
        <v/>
      </c>
      <c r="K155" s="112"/>
      <c r="L155" s="112"/>
      <c r="M155" s="124"/>
    </row>
    <row r="156" spans="1:13" x14ac:dyDescent="0.3">
      <c r="A156" s="97"/>
      <c r="B156" s="98"/>
      <c r="C156" s="99" t="str">
        <f>IFERROR(VLOOKUP(Tabela6[[#This Row],[produto]],produtos,3,0),"")</f>
        <v/>
      </c>
      <c r="D156" s="100" t="str">
        <f>IFERROR(Tabela6[[#This Row],[Qtd]]*Tabela6[[#This Row],[preço unitário]],"")</f>
        <v/>
      </c>
      <c r="F156" s="97"/>
      <c r="G156" s="97"/>
      <c r="H156" s="99" t="str">
        <f>IFERROR(VLOOKUP(Tabela7[[#This Row],[Produto]],produtos,3,0),"")</f>
        <v/>
      </c>
      <c r="I156" s="100" t="str">
        <f>IFERROR(Tabela7[[#This Row],[preço unitário]]*Tabela7[[#This Row],[Qtd]],"")</f>
        <v/>
      </c>
      <c r="K156" s="112"/>
      <c r="L156" s="112"/>
      <c r="M156" s="124"/>
    </row>
    <row r="157" spans="1:13" x14ac:dyDescent="0.3">
      <c r="A157" s="97"/>
      <c r="B157" s="98"/>
      <c r="C157" s="99" t="str">
        <f>IFERROR(VLOOKUP(Tabela6[[#This Row],[produto]],produtos,3,0),"")</f>
        <v/>
      </c>
      <c r="D157" s="100" t="str">
        <f>IFERROR(Tabela6[[#This Row],[Qtd]]*Tabela6[[#This Row],[preço unitário]],"")</f>
        <v/>
      </c>
      <c r="F157" s="97"/>
      <c r="G157" s="97"/>
      <c r="H157" s="99" t="str">
        <f>IFERROR(VLOOKUP(Tabela7[[#This Row],[Produto]],produtos,3,0),"")</f>
        <v/>
      </c>
      <c r="I157" s="100" t="str">
        <f>IFERROR(Tabela7[[#This Row],[preço unitário]]*Tabela7[[#This Row],[Qtd]],"")</f>
        <v/>
      </c>
      <c r="K157" s="112"/>
      <c r="L157" s="112"/>
      <c r="M157" s="124"/>
    </row>
    <row r="158" spans="1:13" x14ac:dyDescent="0.3">
      <c r="A158" s="97"/>
      <c r="B158" s="98"/>
      <c r="C158" s="99" t="str">
        <f>IFERROR(VLOOKUP(Tabela6[[#This Row],[produto]],produtos,3,0),"")</f>
        <v/>
      </c>
      <c r="D158" s="100" t="str">
        <f>IFERROR(Tabela6[[#This Row],[Qtd]]*Tabela6[[#This Row],[preço unitário]],"")</f>
        <v/>
      </c>
      <c r="F158" s="97"/>
      <c r="G158" s="97"/>
      <c r="H158" s="99" t="str">
        <f>IFERROR(VLOOKUP(Tabela7[[#This Row],[Produto]],produtos,3,0),"")</f>
        <v/>
      </c>
      <c r="I158" s="100" t="str">
        <f>IFERROR(Tabela7[[#This Row],[preço unitário]]*Tabela7[[#This Row],[Qtd]],"")</f>
        <v/>
      </c>
      <c r="K158" s="112"/>
      <c r="L158" s="112"/>
      <c r="M158" s="124"/>
    </row>
    <row r="159" spans="1:13" x14ac:dyDescent="0.3">
      <c r="A159" s="97"/>
      <c r="B159" s="98"/>
      <c r="C159" s="99" t="str">
        <f>IFERROR(VLOOKUP(Tabela6[[#This Row],[produto]],produtos,3,0),"")</f>
        <v/>
      </c>
      <c r="D159" s="100" t="str">
        <f>IFERROR(Tabela6[[#This Row],[Qtd]]*Tabela6[[#This Row],[preço unitário]],"")</f>
        <v/>
      </c>
      <c r="F159" s="97"/>
      <c r="G159" s="97"/>
      <c r="H159" s="99" t="str">
        <f>IFERROR(VLOOKUP(Tabela7[[#This Row],[Produto]],produtos,3,0),"")</f>
        <v/>
      </c>
      <c r="I159" s="100" t="str">
        <f>IFERROR(Tabela7[[#This Row],[preço unitário]]*Tabela7[[#This Row],[Qtd]],"")</f>
        <v/>
      </c>
      <c r="K159" s="112"/>
      <c r="L159" s="112"/>
      <c r="M159" s="124"/>
    </row>
    <row r="160" spans="1:13" x14ac:dyDescent="0.3">
      <c r="A160" s="97"/>
      <c r="B160" s="98"/>
      <c r="C160" s="99" t="str">
        <f>IFERROR(VLOOKUP(Tabela6[[#This Row],[produto]],produtos,3,0),"")</f>
        <v/>
      </c>
      <c r="D160" s="100" t="str">
        <f>IFERROR(Tabela6[[#This Row],[Qtd]]*Tabela6[[#This Row],[preço unitário]],"")</f>
        <v/>
      </c>
      <c r="F160" s="97"/>
      <c r="G160" s="97"/>
      <c r="H160" s="99" t="str">
        <f>IFERROR(VLOOKUP(Tabela7[[#This Row],[Produto]],produtos,3,0),"")</f>
        <v/>
      </c>
      <c r="I160" s="100" t="str">
        <f>IFERROR(Tabela7[[#This Row],[preço unitário]]*Tabela7[[#This Row],[Qtd]],"")</f>
        <v/>
      </c>
      <c r="K160" s="112"/>
      <c r="L160" s="112"/>
      <c r="M160" s="124"/>
    </row>
    <row r="161" spans="1:13" x14ac:dyDescent="0.3">
      <c r="A161" s="97"/>
      <c r="B161" s="98"/>
      <c r="C161" s="99" t="str">
        <f>IFERROR(VLOOKUP(Tabela6[[#This Row],[produto]],produtos,3,0),"")</f>
        <v/>
      </c>
      <c r="D161" s="100" t="str">
        <f>IFERROR(Tabela6[[#This Row],[Qtd]]*Tabela6[[#This Row],[preço unitário]],"")</f>
        <v/>
      </c>
      <c r="F161" s="97"/>
      <c r="G161" s="97"/>
      <c r="H161" s="99" t="str">
        <f>IFERROR(VLOOKUP(Tabela7[[#This Row],[Produto]],produtos,3,0),"")</f>
        <v/>
      </c>
      <c r="I161" s="100" t="str">
        <f>IFERROR(Tabela7[[#This Row],[preço unitário]]*Tabela7[[#This Row],[Qtd]],"")</f>
        <v/>
      </c>
      <c r="K161" s="112"/>
      <c r="L161" s="112"/>
      <c r="M161" s="124"/>
    </row>
    <row r="162" spans="1:13" x14ac:dyDescent="0.3">
      <c r="A162" s="97"/>
      <c r="B162" s="98"/>
      <c r="C162" s="99" t="str">
        <f>IFERROR(VLOOKUP(Tabela6[[#This Row],[produto]],produtos,3,0),"")</f>
        <v/>
      </c>
      <c r="D162" s="100" t="str">
        <f>IFERROR(Tabela6[[#This Row],[Qtd]]*Tabela6[[#This Row],[preço unitário]],"")</f>
        <v/>
      </c>
      <c r="F162" s="97"/>
      <c r="G162" s="97"/>
      <c r="H162" s="99" t="str">
        <f>IFERROR(VLOOKUP(Tabela7[[#This Row],[Produto]],produtos,3,0),"")</f>
        <v/>
      </c>
      <c r="I162" s="100" t="str">
        <f>IFERROR(Tabela7[[#This Row],[preço unitário]]*Tabela7[[#This Row],[Qtd]],"")</f>
        <v/>
      </c>
      <c r="K162" s="112"/>
      <c r="L162" s="112"/>
      <c r="M162" s="124"/>
    </row>
    <row r="163" spans="1:13" x14ac:dyDescent="0.3">
      <c r="A163" s="97"/>
      <c r="B163" s="98"/>
      <c r="C163" s="99" t="str">
        <f>IFERROR(VLOOKUP(Tabela6[[#This Row],[produto]],produtos,3,0),"")</f>
        <v/>
      </c>
      <c r="D163" s="100" t="str">
        <f>IFERROR(Tabela6[[#This Row],[Qtd]]*Tabela6[[#This Row],[preço unitário]],"")</f>
        <v/>
      </c>
      <c r="F163" s="97"/>
      <c r="G163" s="97"/>
      <c r="H163" s="99" t="str">
        <f>IFERROR(VLOOKUP(Tabela7[[#This Row],[Produto]],produtos,3,0),"")</f>
        <v/>
      </c>
      <c r="I163" s="100" t="str">
        <f>IFERROR(Tabela7[[#This Row],[preço unitário]]*Tabela7[[#This Row],[Qtd]],"")</f>
        <v/>
      </c>
      <c r="K163" s="112"/>
      <c r="L163" s="112"/>
      <c r="M163" s="124"/>
    </row>
    <row r="164" spans="1:13" x14ac:dyDescent="0.3">
      <c r="A164" s="97"/>
      <c r="B164" s="98"/>
      <c r="C164" s="99" t="str">
        <f>IFERROR(VLOOKUP(Tabela6[[#This Row],[produto]],produtos,3,0),"")</f>
        <v/>
      </c>
      <c r="D164" s="100" t="str">
        <f>IFERROR(Tabela6[[#This Row],[Qtd]]*Tabela6[[#This Row],[preço unitário]],"")</f>
        <v/>
      </c>
      <c r="F164" s="97"/>
      <c r="G164" s="97"/>
      <c r="H164" s="99" t="str">
        <f>IFERROR(VLOOKUP(Tabela7[[#This Row],[Produto]],produtos,3,0),"")</f>
        <v/>
      </c>
      <c r="I164" s="100" t="str">
        <f>IFERROR(Tabela7[[#This Row],[preço unitário]]*Tabela7[[#This Row],[Qtd]],"")</f>
        <v/>
      </c>
      <c r="K164" s="112"/>
      <c r="L164" s="112"/>
      <c r="M164" s="124"/>
    </row>
    <row r="165" spans="1:13" x14ac:dyDescent="0.3">
      <c r="A165" s="97"/>
      <c r="B165" s="98"/>
      <c r="C165" s="99" t="str">
        <f>IFERROR(VLOOKUP(Tabela6[[#This Row],[produto]],produtos,3,0),"")</f>
        <v/>
      </c>
      <c r="D165" s="100" t="str">
        <f>IFERROR(Tabela6[[#This Row],[Qtd]]*Tabela6[[#This Row],[preço unitário]],"")</f>
        <v/>
      </c>
      <c r="F165" s="97"/>
      <c r="G165" s="97"/>
      <c r="H165" s="99" t="str">
        <f>IFERROR(VLOOKUP(Tabela7[[#This Row],[Produto]],produtos,3,0),"")</f>
        <v/>
      </c>
      <c r="I165" s="100" t="str">
        <f>IFERROR(Tabela7[[#This Row],[preço unitário]]*Tabela7[[#This Row],[Qtd]],"")</f>
        <v/>
      </c>
      <c r="K165" s="112"/>
      <c r="L165" s="112"/>
      <c r="M165" s="124"/>
    </row>
    <row r="166" spans="1:13" x14ac:dyDescent="0.3">
      <c r="A166" s="97"/>
      <c r="B166" s="98"/>
      <c r="C166" s="99" t="str">
        <f>IFERROR(VLOOKUP(Tabela6[[#This Row],[produto]],produtos,3,0),"")</f>
        <v/>
      </c>
      <c r="D166" s="100" t="str">
        <f>IFERROR(Tabela6[[#This Row],[Qtd]]*Tabela6[[#This Row],[preço unitário]],"")</f>
        <v/>
      </c>
      <c r="F166" s="97"/>
      <c r="G166" s="97"/>
      <c r="H166" s="99" t="str">
        <f>IFERROR(VLOOKUP(Tabela7[[#This Row],[Produto]],produtos,3,0),"")</f>
        <v/>
      </c>
      <c r="I166" s="100" t="str">
        <f>IFERROR(Tabela7[[#This Row],[preço unitário]]*Tabela7[[#This Row],[Qtd]],"")</f>
        <v/>
      </c>
      <c r="K166" s="112"/>
      <c r="L166" s="112"/>
      <c r="M166" s="124"/>
    </row>
    <row r="167" spans="1:13" x14ac:dyDescent="0.3">
      <c r="A167" s="97"/>
      <c r="B167" s="98"/>
      <c r="C167" s="99" t="str">
        <f>IFERROR(VLOOKUP(Tabela6[[#This Row],[produto]],produtos,3,0),"")</f>
        <v/>
      </c>
      <c r="D167" s="100" t="str">
        <f>IFERROR(Tabela6[[#This Row],[Qtd]]*Tabela6[[#This Row],[preço unitário]],"")</f>
        <v/>
      </c>
      <c r="F167" s="97"/>
      <c r="G167" s="97"/>
      <c r="H167" s="99" t="str">
        <f>IFERROR(VLOOKUP(Tabela7[[#This Row],[Produto]],produtos,3,0),"")</f>
        <v/>
      </c>
      <c r="I167" s="100" t="str">
        <f>IFERROR(Tabela7[[#This Row],[preço unitário]]*Tabela7[[#This Row],[Qtd]],"")</f>
        <v/>
      </c>
      <c r="K167" s="112"/>
      <c r="L167" s="112"/>
      <c r="M167" s="124"/>
    </row>
    <row r="168" spans="1:13" x14ac:dyDescent="0.3">
      <c r="A168" s="97"/>
      <c r="B168" s="98"/>
      <c r="C168" s="99" t="str">
        <f>IFERROR(VLOOKUP(Tabela6[[#This Row],[produto]],produtos,3,0),"")</f>
        <v/>
      </c>
      <c r="D168" s="100" t="str">
        <f>IFERROR(Tabela6[[#This Row],[Qtd]]*Tabela6[[#This Row],[preço unitário]],"")</f>
        <v/>
      </c>
      <c r="F168" s="97"/>
      <c r="G168" s="97"/>
      <c r="H168" s="99" t="str">
        <f>IFERROR(VLOOKUP(Tabela7[[#This Row],[Produto]],produtos,3,0),"")</f>
        <v/>
      </c>
      <c r="I168" s="100" t="str">
        <f>IFERROR(Tabela7[[#This Row],[preço unitário]]*Tabela7[[#This Row],[Qtd]],"")</f>
        <v/>
      </c>
      <c r="K168" s="112"/>
      <c r="L168" s="112"/>
      <c r="M168" s="124"/>
    </row>
    <row r="169" spans="1:13" x14ac:dyDescent="0.3">
      <c r="A169" s="97"/>
      <c r="B169" s="98"/>
      <c r="C169" s="99" t="str">
        <f>IFERROR(VLOOKUP(Tabela6[[#This Row],[produto]],produtos,3,0),"")</f>
        <v/>
      </c>
      <c r="D169" s="100" t="str">
        <f>IFERROR(Tabela6[[#This Row],[Qtd]]*Tabela6[[#This Row],[preço unitário]],"")</f>
        <v/>
      </c>
      <c r="F169" s="97"/>
      <c r="G169" s="97"/>
      <c r="H169" s="99" t="str">
        <f>IFERROR(VLOOKUP(Tabela7[[#This Row],[Produto]],produtos,3,0),"")</f>
        <v/>
      </c>
      <c r="I169" s="100" t="str">
        <f>IFERROR(Tabela7[[#This Row],[preço unitário]]*Tabela7[[#This Row],[Qtd]],"")</f>
        <v/>
      </c>
      <c r="K169" s="112"/>
      <c r="L169" s="112"/>
      <c r="M169" s="124"/>
    </row>
    <row r="170" spans="1:13" x14ac:dyDescent="0.3">
      <c r="A170" s="97"/>
      <c r="B170" s="98"/>
      <c r="C170" s="99" t="str">
        <f>IFERROR(VLOOKUP(Tabela6[[#This Row],[produto]],produtos,3,0),"")</f>
        <v/>
      </c>
      <c r="D170" s="100" t="str">
        <f>IFERROR(Tabela6[[#This Row],[Qtd]]*Tabela6[[#This Row],[preço unitário]],"")</f>
        <v/>
      </c>
      <c r="F170" s="97"/>
      <c r="G170" s="97"/>
      <c r="H170" s="99" t="str">
        <f>IFERROR(VLOOKUP(Tabela7[[#This Row],[Produto]],produtos,3,0),"")</f>
        <v/>
      </c>
      <c r="I170" s="100" t="str">
        <f>IFERROR(Tabela7[[#This Row],[preço unitário]]*Tabela7[[#This Row],[Qtd]],"")</f>
        <v/>
      </c>
      <c r="K170" s="112"/>
      <c r="L170" s="112"/>
      <c r="M170" s="124"/>
    </row>
    <row r="171" spans="1:13" x14ac:dyDescent="0.3">
      <c r="A171" s="97"/>
      <c r="B171" s="98"/>
      <c r="C171" s="99" t="str">
        <f>IFERROR(VLOOKUP(Tabela6[[#This Row],[produto]],produtos,3,0),"")</f>
        <v/>
      </c>
      <c r="D171" s="100" t="str">
        <f>IFERROR(Tabela6[[#This Row],[Qtd]]*Tabela6[[#This Row],[preço unitário]],"")</f>
        <v/>
      </c>
      <c r="F171" s="97"/>
      <c r="G171" s="97"/>
      <c r="H171" s="99" t="str">
        <f>IFERROR(VLOOKUP(Tabela7[[#This Row],[Produto]],produtos,3,0),"")</f>
        <v/>
      </c>
      <c r="I171" s="100" t="str">
        <f>IFERROR(Tabela7[[#This Row],[preço unitário]]*Tabela7[[#This Row],[Qtd]],"")</f>
        <v/>
      </c>
      <c r="K171" s="112"/>
      <c r="L171" s="112"/>
      <c r="M171" s="124"/>
    </row>
    <row r="172" spans="1:13" x14ac:dyDescent="0.3">
      <c r="A172" s="97"/>
      <c r="B172" s="98"/>
      <c r="C172" s="99" t="str">
        <f>IFERROR(VLOOKUP(Tabela6[[#This Row],[produto]],produtos,3,0),"")</f>
        <v/>
      </c>
      <c r="D172" s="100" t="str">
        <f>IFERROR(Tabela6[[#This Row],[Qtd]]*Tabela6[[#This Row],[preço unitário]],"")</f>
        <v/>
      </c>
      <c r="F172" s="97"/>
      <c r="G172" s="97"/>
      <c r="H172" s="99" t="str">
        <f>IFERROR(VLOOKUP(Tabela7[[#This Row],[Produto]],produtos,3,0),"")</f>
        <v/>
      </c>
      <c r="I172" s="100" t="str">
        <f>IFERROR(Tabela7[[#This Row],[preço unitário]]*Tabela7[[#This Row],[Qtd]],"")</f>
        <v/>
      </c>
      <c r="K172" s="112"/>
      <c r="L172" s="112"/>
      <c r="M172" s="124"/>
    </row>
    <row r="173" spans="1:13" x14ac:dyDescent="0.3">
      <c r="A173" s="97"/>
      <c r="B173" s="98"/>
      <c r="C173" s="99" t="str">
        <f>IFERROR(VLOOKUP(Tabela6[[#This Row],[produto]],produtos,3,0),"")</f>
        <v/>
      </c>
      <c r="D173" s="100" t="str">
        <f>IFERROR(Tabela6[[#This Row],[Qtd]]*Tabela6[[#This Row],[preço unitário]],"")</f>
        <v/>
      </c>
      <c r="F173" s="97"/>
      <c r="G173" s="97"/>
      <c r="H173" s="99" t="str">
        <f>IFERROR(VLOOKUP(Tabela7[[#This Row],[Produto]],produtos,3,0),"")</f>
        <v/>
      </c>
      <c r="I173" s="100" t="str">
        <f>IFERROR(Tabela7[[#This Row],[preço unitário]]*Tabela7[[#This Row],[Qtd]],"")</f>
        <v/>
      </c>
      <c r="K173" s="112"/>
      <c r="L173" s="112"/>
      <c r="M173" s="124"/>
    </row>
    <row r="174" spans="1:13" x14ac:dyDescent="0.3">
      <c r="A174" s="97"/>
      <c r="B174" s="98"/>
      <c r="C174" s="99" t="str">
        <f>IFERROR(VLOOKUP(Tabela6[[#This Row],[produto]],produtos,3,0),"")</f>
        <v/>
      </c>
      <c r="D174" s="100" t="str">
        <f>IFERROR(Tabela6[[#This Row],[Qtd]]*Tabela6[[#This Row],[preço unitário]],"")</f>
        <v/>
      </c>
      <c r="F174" s="97"/>
      <c r="G174" s="97"/>
      <c r="H174" s="99" t="str">
        <f>IFERROR(VLOOKUP(Tabela7[[#This Row],[Produto]],produtos,3,0),"")</f>
        <v/>
      </c>
      <c r="I174" s="100" t="str">
        <f>IFERROR(Tabela7[[#This Row],[preço unitário]]*Tabela7[[#This Row],[Qtd]],"")</f>
        <v/>
      </c>
      <c r="K174" s="112"/>
      <c r="L174" s="112"/>
      <c r="M174" s="124"/>
    </row>
    <row r="175" spans="1:13" x14ac:dyDescent="0.3">
      <c r="A175" s="97"/>
      <c r="B175" s="98"/>
      <c r="C175" s="99" t="str">
        <f>IFERROR(VLOOKUP(Tabela6[[#This Row],[produto]],produtos,3,0),"")</f>
        <v/>
      </c>
      <c r="D175" s="100" t="str">
        <f>IFERROR(Tabela6[[#This Row],[Qtd]]*Tabela6[[#This Row],[preço unitário]],"")</f>
        <v/>
      </c>
      <c r="F175" s="97"/>
      <c r="G175" s="97"/>
      <c r="H175" s="99" t="str">
        <f>IFERROR(VLOOKUP(Tabela7[[#This Row],[Produto]],produtos,3,0),"")</f>
        <v/>
      </c>
      <c r="I175" s="100" t="str">
        <f>IFERROR(Tabela7[[#This Row],[preço unitário]]*Tabela7[[#This Row],[Qtd]],"")</f>
        <v/>
      </c>
      <c r="K175" s="112"/>
      <c r="L175" s="112"/>
      <c r="M175" s="124"/>
    </row>
    <row r="176" spans="1:13" x14ac:dyDescent="0.3">
      <c r="A176" s="97"/>
      <c r="B176" s="98"/>
      <c r="C176" s="99" t="str">
        <f>IFERROR(VLOOKUP(Tabela6[[#This Row],[produto]],produtos,3,0),"")</f>
        <v/>
      </c>
      <c r="D176" s="100" t="str">
        <f>IFERROR(Tabela6[[#This Row],[Qtd]]*Tabela6[[#This Row],[preço unitário]],"")</f>
        <v/>
      </c>
      <c r="F176" s="97"/>
      <c r="G176" s="97"/>
      <c r="H176" s="99" t="str">
        <f>IFERROR(VLOOKUP(Tabela7[[#This Row],[Produto]],produtos,3,0),"")</f>
        <v/>
      </c>
      <c r="I176" s="100" t="str">
        <f>IFERROR(Tabela7[[#This Row],[preço unitário]]*Tabela7[[#This Row],[Qtd]],"")</f>
        <v/>
      </c>
      <c r="K176" s="112"/>
      <c r="L176" s="112"/>
      <c r="M176" s="124"/>
    </row>
    <row r="177" spans="1:13" x14ac:dyDescent="0.3">
      <c r="A177" s="97"/>
      <c r="B177" s="98"/>
      <c r="C177" s="99" t="str">
        <f>IFERROR(VLOOKUP(Tabela6[[#This Row],[produto]],produtos,3,0),"")</f>
        <v/>
      </c>
      <c r="D177" s="100" t="str">
        <f>IFERROR(Tabela6[[#This Row],[Qtd]]*Tabela6[[#This Row],[preço unitário]],"")</f>
        <v/>
      </c>
      <c r="F177" s="97"/>
      <c r="G177" s="97"/>
      <c r="H177" s="99" t="str">
        <f>IFERROR(VLOOKUP(Tabela7[[#This Row],[Produto]],produtos,3,0),"")</f>
        <v/>
      </c>
      <c r="I177" s="100" t="str">
        <f>IFERROR(Tabela7[[#This Row],[preço unitário]]*Tabela7[[#This Row],[Qtd]],"")</f>
        <v/>
      </c>
      <c r="K177" s="112"/>
      <c r="L177" s="112"/>
      <c r="M177" s="124"/>
    </row>
    <row r="178" spans="1:13" x14ac:dyDescent="0.3">
      <c r="A178" s="97"/>
      <c r="B178" s="98"/>
      <c r="C178" s="99" t="str">
        <f>IFERROR(VLOOKUP(Tabela6[[#This Row],[produto]],produtos,3,0),"")</f>
        <v/>
      </c>
      <c r="D178" s="100" t="str">
        <f>IFERROR(Tabela6[[#This Row],[Qtd]]*Tabela6[[#This Row],[preço unitário]],"")</f>
        <v/>
      </c>
      <c r="F178" s="97"/>
      <c r="G178" s="97"/>
      <c r="H178" s="99" t="str">
        <f>IFERROR(VLOOKUP(Tabela7[[#This Row],[Produto]],produtos,3,0),"")</f>
        <v/>
      </c>
      <c r="I178" s="100" t="str">
        <f>IFERROR(Tabela7[[#This Row],[preço unitário]]*Tabela7[[#This Row],[Qtd]],"")</f>
        <v/>
      </c>
      <c r="K178" s="112"/>
      <c r="L178" s="112"/>
      <c r="M178" s="124"/>
    </row>
    <row r="179" spans="1:13" x14ac:dyDescent="0.3">
      <c r="A179" s="97"/>
      <c r="B179" s="98"/>
      <c r="C179" s="99" t="str">
        <f>IFERROR(VLOOKUP(Tabela6[[#This Row],[produto]],produtos,3,0),"")</f>
        <v/>
      </c>
      <c r="D179" s="100" t="str">
        <f>IFERROR(Tabela6[[#This Row],[Qtd]]*Tabela6[[#This Row],[preço unitário]],"")</f>
        <v/>
      </c>
      <c r="F179" s="97"/>
      <c r="G179" s="97"/>
      <c r="H179" s="99" t="str">
        <f>IFERROR(VLOOKUP(Tabela7[[#This Row],[Produto]],produtos,3,0),"")</f>
        <v/>
      </c>
      <c r="I179" s="100" t="str">
        <f>IFERROR(Tabela7[[#This Row],[preço unitário]]*Tabela7[[#This Row],[Qtd]],"")</f>
        <v/>
      </c>
      <c r="K179" s="112"/>
      <c r="L179" s="112"/>
      <c r="M179" s="124"/>
    </row>
    <row r="180" spans="1:13" x14ac:dyDescent="0.3">
      <c r="A180" s="97"/>
      <c r="B180" s="98"/>
      <c r="C180" s="99" t="str">
        <f>IFERROR(VLOOKUP(Tabela6[[#This Row],[produto]],produtos,3,0),"")</f>
        <v/>
      </c>
      <c r="D180" s="100" t="str">
        <f>IFERROR(Tabela6[[#This Row],[Qtd]]*Tabela6[[#This Row],[preço unitário]],"")</f>
        <v/>
      </c>
      <c r="F180" s="97"/>
      <c r="G180" s="97"/>
      <c r="H180" s="99" t="str">
        <f>IFERROR(VLOOKUP(Tabela7[[#This Row],[Produto]],produtos,3,0),"")</f>
        <v/>
      </c>
      <c r="I180" s="100" t="str">
        <f>IFERROR(Tabela7[[#This Row],[preço unitário]]*Tabela7[[#This Row],[Qtd]],"")</f>
        <v/>
      </c>
      <c r="K180" s="112"/>
      <c r="L180" s="112"/>
      <c r="M180" s="124"/>
    </row>
    <row r="181" spans="1:13" x14ac:dyDescent="0.3">
      <c r="A181" s="97"/>
      <c r="B181" s="98"/>
      <c r="C181" s="99" t="str">
        <f>IFERROR(VLOOKUP(Tabela6[[#This Row],[produto]],produtos,3,0),"")</f>
        <v/>
      </c>
      <c r="D181" s="100" t="str">
        <f>IFERROR(Tabela6[[#This Row],[Qtd]]*Tabela6[[#This Row],[preço unitário]],"")</f>
        <v/>
      </c>
      <c r="F181" s="97"/>
      <c r="G181" s="97"/>
      <c r="H181" s="99" t="str">
        <f>IFERROR(VLOOKUP(Tabela7[[#This Row],[Produto]],produtos,3,0),"")</f>
        <v/>
      </c>
      <c r="I181" s="100" t="str">
        <f>IFERROR(Tabela7[[#This Row],[preço unitário]]*Tabela7[[#This Row],[Qtd]],"")</f>
        <v/>
      </c>
      <c r="K181" s="112"/>
      <c r="L181" s="112"/>
      <c r="M181" s="124"/>
    </row>
    <row r="182" spans="1:13" x14ac:dyDescent="0.3">
      <c r="A182" s="97"/>
      <c r="B182" s="98"/>
      <c r="C182" s="99" t="str">
        <f>IFERROR(VLOOKUP(Tabela6[[#This Row],[produto]],produtos,3,0),"")</f>
        <v/>
      </c>
      <c r="D182" s="100" t="str">
        <f>IFERROR(Tabela6[[#This Row],[Qtd]]*Tabela6[[#This Row],[preço unitário]],"")</f>
        <v/>
      </c>
      <c r="F182" s="97"/>
      <c r="G182" s="97"/>
      <c r="H182" s="99" t="str">
        <f>IFERROR(VLOOKUP(Tabela7[[#This Row],[Produto]],produtos,3,0),"")</f>
        <v/>
      </c>
      <c r="I182" s="100" t="str">
        <f>IFERROR(Tabela7[[#This Row],[preço unitário]]*Tabela7[[#This Row],[Qtd]],"")</f>
        <v/>
      </c>
      <c r="K182" s="112"/>
      <c r="L182" s="112"/>
      <c r="M182" s="124"/>
    </row>
    <row r="183" spans="1:13" x14ac:dyDescent="0.3">
      <c r="A183" s="97"/>
      <c r="B183" s="98"/>
      <c r="C183" s="99" t="str">
        <f>IFERROR(VLOOKUP(Tabela6[[#This Row],[produto]],produtos,3,0),"")</f>
        <v/>
      </c>
      <c r="D183" s="100" t="str">
        <f>IFERROR(Tabela6[[#This Row],[Qtd]]*Tabela6[[#This Row],[preço unitário]],"")</f>
        <v/>
      </c>
      <c r="F183" s="97"/>
      <c r="G183" s="97"/>
      <c r="H183" s="99" t="str">
        <f>IFERROR(VLOOKUP(Tabela7[[#This Row],[Produto]],produtos,3,0),"")</f>
        <v/>
      </c>
      <c r="I183" s="100" t="str">
        <f>IFERROR(Tabela7[[#This Row],[preço unitário]]*Tabela7[[#This Row],[Qtd]],"")</f>
        <v/>
      </c>
      <c r="K183" s="112"/>
      <c r="L183" s="112"/>
      <c r="M183" s="124"/>
    </row>
    <row r="184" spans="1:13" x14ac:dyDescent="0.3">
      <c r="A184" s="97"/>
      <c r="B184" s="98"/>
      <c r="C184" s="99" t="str">
        <f>IFERROR(VLOOKUP(Tabela6[[#This Row],[produto]],produtos,3,0),"")</f>
        <v/>
      </c>
      <c r="D184" s="100" t="str">
        <f>IFERROR(Tabela6[[#This Row],[Qtd]]*Tabela6[[#This Row],[preço unitário]],"")</f>
        <v/>
      </c>
      <c r="F184" s="97"/>
      <c r="G184" s="97"/>
      <c r="H184" s="99" t="str">
        <f>IFERROR(VLOOKUP(Tabela7[[#This Row],[Produto]],produtos,3,0),"")</f>
        <v/>
      </c>
      <c r="I184" s="100" t="str">
        <f>IFERROR(Tabela7[[#This Row],[preço unitário]]*Tabela7[[#This Row],[Qtd]],"")</f>
        <v/>
      </c>
      <c r="K184" s="112"/>
      <c r="L184" s="112"/>
      <c r="M184" s="124"/>
    </row>
    <row r="185" spans="1:13" x14ac:dyDescent="0.3">
      <c r="A185" s="97"/>
      <c r="B185" s="98"/>
      <c r="C185" s="99" t="str">
        <f>IFERROR(VLOOKUP(Tabela6[[#This Row],[produto]],produtos,3,0),"")</f>
        <v/>
      </c>
      <c r="D185" s="100" t="str">
        <f>IFERROR(Tabela6[[#This Row],[Qtd]]*Tabela6[[#This Row],[preço unitário]],"")</f>
        <v/>
      </c>
      <c r="F185" s="97"/>
      <c r="G185" s="97"/>
      <c r="H185" s="99" t="str">
        <f>IFERROR(VLOOKUP(Tabela7[[#This Row],[Produto]],produtos,3,0),"")</f>
        <v/>
      </c>
      <c r="I185" s="100" t="str">
        <f>IFERROR(Tabela7[[#This Row],[preço unitário]]*Tabela7[[#This Row],[Qtd]],"")</f>
        <v/>
      </c>
      <c r="K185" s="112"/>
      <c r="L185" s="112"/>
      <c r="M185" s="124"/>
    </row>
    <row r="186" spans="1:13" x14ac:dyDescent="0.3">
      <c r="A186" s="97"/>
      <c r="B186" s="98"/>
      <c r="C186" s="99" t="str">
        <f>IFERROR(VLOOKUP(Tabela6[[#This Row],[produto]],produtos,3,0),"")</f>
        <v/>
      </c>
      <c r="D186" s="100" t="str">
        <f>IFERROR(Tabela6[[#This Row],[Qtd]]*Tabela6[[#This Row],[preço unitário]],"")</f>
        <v/>
      </c>
      <c r="F186" s="97"/>
      <c r="G186" s="97"/>
      <c r="H186" s="99" t="str">
        <f>IFERROR(VLOOKUP(Tabela7[[#This Row],[Produto]],produtos,3,0),"")</f>
        <v/>
      </c>
      <c r="I186" s="100" t="str">
        <f>IFERROR(Tabela7[[#This Row],[preço unitário]]*Tabela7[[#This Row],[Qtd]],"")</f>
        <v/>
      </c>
      <c r="K186" s="112"/>
      <c r="L186" s="112"/>
      <c r="M186" s="124"/>
    </row>
    <row r="187" spans="1:13" x14ac:dyDescent="0.3">
      <c r="A187" s="97"/>
      <c r="B187" s="98"/>
      <c r="C187" s="99" t="str">
        <f>IFERROR(VLOOKUP(Tabela6[[#This Row],[produto]],produtos,3,0),"")</f>
        <v/>
      </c>
      <c r="D187" s="100" t="str">
        <f>IFERROR(Tabela6[[#This Row],[Qtd]]*Tabela6[[#This Row],[preço unitário]],"")</f>
        <v/>
      </c>
      <c r="F187" s="97"/>
      <c r="G187" s="97"/>
      <c r="H187" s="99" t="str">
        <f>IFERROR(VLOOKUP(Tabela7[[#This Row],[Produto]],produtos,3,0),"")</f>
        <v/>
      </c>
      <c r="I187" s="100" t="str">
        <f>IFERROR(Tabela7[[#This Row],[preço unitário]]*Tabela7[[#This Row],[Qtd]],"")</f>
        <v/>
      </c>
      <c r="K187" s="112"/>
      <c r="L187" s="112"/>
      <c r="M187" s="124"/>
    </row>
    <row r="188" spans="1:13" x14ac:dyDescent="0.3">
      <c r="A188" s="97"/>
      <c r="B188" s="98"/>
      <c r="C188" s="99" t="str">
        <f>IFERROR(VLOOKUP(Tabela6[[#This Row],[produto]],produtos,3,0),"")</f>
        <v/>
      </c>
      <c r="D188" s="100" t="str">
        <f>IFERROR(Tabela6[[#This Row],[Qtd]]*Tabela6[[#This Row],[preço unitário]],"")</f>
        <v/>
      </c>
      <c r="F188" s="97"/>
      <c r="G188" s="97"/>
      <c r="H188" s="99" t="str">
        <f>IFERROR(VLOOKUP(Tabela7[[#This Row],[Produto]],produtos,3,0),"")</f>
        <v/>
      </c>
      <c r="I188" s="100" t="str">
        <f>IFERROR(Tabela7[[#This Row],[preço unitário]]*Tabela7[[#This Row],[Qtd]],"")</f>
        <v/>
      </c>
      <c r="K188" s="112"/>
      <c r="L188" s="112"/>
      <c r="M188" s="124"/>
    </row>
    <row r="189" spans="1:13" x14ac:dyDescent="0.3">
      <c r="A189" s="97"/>
      <c r="B189" s="98"/>
      <c r="C189" s="99" t="str">
        <f>IFERROR(VLOOKUP(Tabela6[[#This Row],[produto]],produtos,3,0),"")</f>
        <v/>
      </c>
      <c r="D189" s="100" t="str">
        <f>IFERROR(Tabela6[[#This Row],[Qtd]]*Tabela6[[#This Row],[preço unitário]],"")</f>
        <v/>
      </c>
      <c r="F189" s="97"/>
      <c r="G189" s="97"/>
      <c r="H189" s="99" t="str">
        <f>IFERROR(VLOOKUP(Tabela7[[#This Row],[Produto]],produtos,3,0),"")</f>
        <v/>
      </c>
      <c r="I189" s="100" t="str">
        <f>IFERROR(Tabela7[[#This Row],[preço unitário]]*Tabela7[[#This Row],[Qtd]],"")</f>
        <v/>
      </c>
      <c r="K189" s="112"/>
      <c r="L189" s="112"/>
      <c r="M189" s="124"/>
    </row>
    <row r="190" spans="1:13" x14ac:dyDescent="0.3">
      <c r="A190" s="97"/>
      <c r="B190" s="98"/>
      <c r="C190" s="99" t="str">
        <f>IFERROR(VLOOKUP(Tabela6[[#This Row],[produto]],produtos,3,0),"")</f>
        <v/>
      </c>
      <c r="D190" s="100" t="str">
        <f>IFERROR(Tabela6[[#This Row],[Qtd]]*Tabela6[[#This Row],[preço unitário]],"")</f>
        <v/>
      </c>
      <c r="F190" s="97"/>
      <c r="G190" s="97"/>
      <c r="H190" s="99" t="str">
        <f>IFERROR(VLOOKUP(Tabela7[[#This Row],[Produto]],produtos,3,0),"")</f>
        <v/>
      </c>
      <c r="I190" s="100" t="str">
        <f>IFERROR(Tabela7[[#This Row],[preço unitário]]*Tabela7[[#This Row],[Qtd]],"")</f>
        <v/>
      </c>
      <c r="K190" s="112"/>
      <c r="L190" s="112"/>
      <c r="M190" s="124"/>
    </row>
    <row r="191" spans="1:13" x14ac:dyDescent="0.3">
      <c r="A191" s="97"/>
      <c r="B191" s="98"/>
      <c r="C191" s="99" t="str">
        <f>IFERROR(VLOOKUP(Tabela6[[#This Row],[produto]],produtos,3,0),"")</f>
        <v/>
      </c>
      <c r="D191" s="100" t="str">
        <f>IFERROR(Tabela6[[#This Row],[Qtd]]*Tabela6[[#This Row],[preço unitário]],"")</f>
        <v/>
      </c>
      <c r="F191" s="97"/>
      <c r="G191" s="97"/>
      <c r="H191" s="99" t="str">
        <f>IFERROR(VLOOKUP(Tabela7[[#This Row],[Produto]],produtos,3,0),"")</f>
        <v/>
      </c>
      <c r="I191" s="100" t="str">
        <f>IFERROR(Tabela7[[#This Row],[preço unitário]]*Tabela7[[#This Row],[Qtd]],"")</f>
        <v/>
      </c>
      <c r="K191" s="112"/>
      <c r="L191" s="112"/>
      <c r="M191" s="124"/>
    </row>
    <row r="192" spans="1:13" x14ac:dyDescent="0.3">
      <c r="A192" s="97"/>
      <c r="B192" s="98"/>
      <c r="C192" s="99" t="str">
        <f>IFERROR(VLOOKUP(Tabela6[[#This Row],[produto]],produtos,3,0),"")</f>
        <v/>
      </c>
      <c r="D192" s="100" t="str">
        <f>IFERROR(Tabela6[[#This Row],[Qtd]]*Tabela6[[#This Row],[preço unitário]],"")</f>
        <v/>
      </c>
      <c r="F192" s="97"/>
      <c r="G192" s="97"/>
      <c r="H192" s="99" t="str">
        <f>IFERROR(VLOOKUP(Tabela7[[#This Row],[Produto]],produtos,3,0),"")</f>
        <v/>
      </c>
      <c r="I192" s="100" t="str">
        <f>IFERROR(Tabela7[[#This Row],[preço unitário]]*Tabela7[[#This Row],[Qtd]],"")</f>
        <v/>
      </c>
      <c r="K192" s="112"/>
      <c r="L192" s="112"/>
      <c r="M192" s="124"/>
    </row>
    <row r="193" spans="1:13" x14ac:dyDescent="0.3">
      <c r="A193" s="97"/>
      <c r="B193" s="98"/>
      <c r="C193" s="99" t="str">
        <f>IFERROR(VLOOKUP(Tabela6[[#This Row],[produto]],produtos,3,0),"")</f>
        <v/>
      </c>
      <c r="D193" s="100" t="str">
        <f>IFERROR(Tabela6[[#This Row],[Qtd]]*Tabela6[[#This Row],[preço unitário]],"")</f>
        <v/>
      </c>
      <c r="F193" s="97"/>
      <c r="G193" s="97"/>
      <c r="H193" s="99" t="str">
        <f>IFERROR(VLOOKUP(Tabela7[[#This Row],[Produto]],produtos,3,0),"")</f>
        <v/>
      </c>
      <c r="I193" s="100" t="str">
        <f>IFERROR(Tabela7[[#This Row],[preço unitário]]*Tabela7[[#This Row],[Qtd]],"")</f>
        <v/>
      </c>
      <c r="K193" s="112"/>
      <c r="L193" s="112"/>
      <c r="M193" s="124"/>
    </row>
    <row r="194" spans="1:13" x14ac:dyDescent="0.3">
      <c r="A194" s="97"/>
      <c r="B194" s="98"/>
      <c r="C194" s="99" t="str">
        <f>IFERROR(VLOOKUP(Tabela6[[#This Row],[produto]],produtos,3,0),"")</f>
        <v/>
      </c>
      <c r="D194" s="100" t="str">
        <f>IFERROR(Tabela6[[#This Row],[Qtd]]*Tabela6[[#This Row],[preço unitário]],"")</f>
        <v/>
      </c>
      <c r="F194" s="97"/>
      <c r="G194" s="97"/>
      <c r="H194" s="99" t="str">
        <f>IFERROR(VLOOKUP(Tabela7[[#This Row],[Produto]],produtos,3,0),"")</f>
        <v/>
      </c>
      <c r="I194" s="100" t="str">
        <f>IFERROR(Tabela7[[#This Row],[preço unitário]]*Tabela7[[#This Row],[Qtd]],"")</f>
        <v/>
      </c>
      <c r="K194" s="112"/>
      <c r="L194" s="112"/>
      <c r="M194" s="124"/>
    </row>
    <row r="195" spans="1:13" x14ac:dyDescent="0.3">
      <c r="A195" s="97"/>
      <c r="B195" s="98"/>
      <c r="C195" s="99" t="str">
        <f>IFERROR(VLOOKUP(Tabela6[[#This Row],[produto]],produtos,3,0),"")</f>
        <v/>
      </c>
      <c r="D195" s="100" t="str">
        <f>IFERROR(Tabela6[[#This Row],[Qtd]]*Tabela6[[#This Row],[preço unitário]],"")</f>
        <v/>
      </c>
      <c r="F195" s="97"/>
      <c r="G195" s="97"/>
      <c r="H195" s="99" t="str">
        <f>IFERROR(VLOOKUP(Tabela7[[#This Row],[Produto]],produtos,3,0),"")</f>
        <v/>
      </c>
      <c r="I195" s="100" t="str">
        <f>IFERROR(Tabela7[[#This Row],[preço unitário]]*Tabela7[[#This Row],[Qtd]],"")</f>
        <v/>
      </c>
      <c r="K195" s="112"/>
      <c r="L195" s="112"/>
      <c r="M195" s="124"/>
    </row>
    <row r="196" spans="1:13" x14ac:dyDescent="0.3">
      <c r="A196" s="97"/>
      <c r="B196" s="98"/>
      <c r="C196" s="99" t="str">
        <f>IFERROR(VLOOKUP(Tabela6[[#This Row],[produto]],produtos,3,0),"")</f>
        <v/>
      </c>
      <c r="D196" s="100" t="str">
        <f>IFERROR(Tabela6[[#This Row],[Qtd]]*Tabela6[[#This Row],[preço unitário]],"")</f>
        <v/>
      </c>
      <c r="F196" s="97"/>
      <c r="G196" s="97"/>
      <c r="H196" s="99" t="str">
        <f>IFERROR(VLOOKUP(Tabela7[[#This Row],[Produto]],produtos,3,0),"")</f>
        <v/>
      </c>
      <c r="I196" s="100" t="str">
        <f>IFERROR(Tabela7[[#This Row],[preço unitário]]*Tabela7[[#This Row],[Qtd]],"")</f>
        <v/>
      </c>
      <c r="K196" s="112"/>
      <c r="L196" s="112"/>
      <c r="M196" s="124"/>
    </row>
    <row r="197" spans="1:13" x14ac:dyDescent="0.3">
      <c r="A197" s="97"/>
      <c r="B197" s="98"/>
      <c r="C197" s="99" t="str">
        <f>IFERROR(VLOOKUP(Tabela6[[#This Row],[produto]],produtos,3,0),"")</f>
        <v/>
      </c>
      <c r="D197" s="100" t="str">
        <f>IFERROR(Tabela6[[#This Row],[Qtd]]*Tabela6[[#This Row],[preço unitário]],"")</f>
        <v/>
      </c>
      <c r="F197" s="97"/>
      <c r="G197" s="97"/>
      <c r="H197" s="99" t="str">
        <f>IFERROR(VLOOKUP(Tabela7[[#This Row],[Produto]],produtos,3,0),"")</f>
        <v/>
      </c>
      <c r="I197" s="100" t="str">
        <f>IFERROR(Tabela7[[#This Row],[preço unitário]]*Tabela7[[#This Row],[Qtd]],"")</f>
        <v/>
      </c>
      <c r="K197" s="112"/>
      <c r="L197" s="112"/>
      <c r="M197" s="124"/>
    </row>
    <row r="198" spans="1:13" x14ac:dyDescent="0.3">
      <c r="A198" s="97"/>
      <c r="B198" s="98"/>
      <c r="C198" s="99" t="str">
        <f>IFERROR(VLOOKUP(Tabela6[[#This Row],[produto]],produtos,3,0),"")</f>
        <v/>
      </c>
      <c r="D198" s="100" t="str">
        <f>IFERROR(Tabela6[[#This Row],[Qtd]]*Tabela6[[#This Row],[preço unitário]],"")</f>
        <v/>
      </c>
      <c r="F198" s="97"/>
      <c r="G198" s="97"/>
      <c r="H198" s="99" t="str">
        <f>IFERROR(VLOOKUP(Tabela7[[#This Row],[Produto]],produtos,3,0),"")</f>
        <v/>
      </c>
      <c r="I198" s="100" t="str">
        <f>IFERROR(Tabela7[[#This Row],[preço unitário]]*Tabela7[[#This Row],[Qtd]],"")</f>
        <v/>
      </c>
      <c r="K198" s="112"/>
      <c r="L198" s="112"/>
      <c r="M198" s="124"/>
    </row>
    <row r="199" spans="1:13" x14ac:dyDescent="0.3">
      <c r="A199" s="97"/>
      <c r="B199" s="98"/>
      <c r="C199" s="99" t="str">
        <f>IFERROR(VLOOKUP(Tabela6[[#This Row],[produto]],produtos,3,0),"")</f>
        <v/>
      </c>
      <c r="D199" s="100" t="str">
        <f>IFERROR(Tabela6[[#This Row],[Qtd]]*Tabela6[[#This Row],[preço unitário]],"")</f>
        <v/>
      </c>
      <c r="F199" s="97"/>
      <c r="G199" s="97"/>
      <c r="H199" s="99" t="str">
        <f>IFERROR(VLOOKUP(Tabela7[[#This Row],[Produto]],produtos,3,0),"")</f>
        <v/>
      </c>
      <c r="I199" s="100" t="str">
        <f>IFERROR(Tabela7[[#This Row],[preço unitário]]*Tabela7[[#This Row],[Qtd]],"")</f>
        <v/>
      </c>
      <c r="K199" s="112"/>
      <c r="L199" s="112"/>
      <c r="M199" s="124"/>
    </row>
    <row r="200" spans="1:13" x14ac:dyDescent="0.3">
      <c r="A200" s="97"/>
      <c r="B200" s="98"/>
      <c r="C200" s="99" t="str">
        <f>IFERROR(VLOOKUP(Tabela6[[#This Row],[produto]],produtos,3,0),"")</f>
        <v/>
      </c>
      <c r="D200" s="100" t="str">
        <f>IFERROR(Tabela6[[#This Row],[Qtd]]*Tabela6[[#This Row],[preço unitário]],"")</f>
        <v/>
      </c>
      <c r="F200" s="97"/>
      <c r="G200" s="97"/>
      <c r="H200" s="99" t="str">
        <f>IFERROR(VLOOKUP(Tabela7[[#This Row],[Produto]],produtos,3,0),"")</f>
        <v/>
      </c>
      <c r="I200" s="100" t="str">
        <f>IFERROR(Tabela7[[#This Row],[preço unitário]]*Tabela7[[#This Row],[Qtd]],"")</f>
        <v/>
      </c>
      <c r="K200" s="112"/>
      <c r="L200" s="112"/>
      <c r="M200" s="124"/>
    </row>
    <row r="201" spans="1:13" x14ac:dyDescent="0.3">
      <c r="A201" s="97"/>
      <c r="B201" s="98"/>
      <c r="C201" s="99" t="str">
        <f>IFERROR(VLOOKUP(Tabela6[[#This Row],[produto]],produtos,3,0),"")</f>
        <v/>
      </c>
      <c r="D201" s="100" t="str">
        <f>IFERROR(Tabela6[[#This Row],[Qtd]]*Tabela6[[#This Row],[preço unitário]],"")</f>
        <v/>
      </c>
      <c r="F201" s="97"/>
      <c r="G201" s="97"/>
      <c r="H201" s="99" t="str">
        <f>IFERROR(VLOOKUP(Tabela7[[#This Row],[Produto]],produtos,3,0),"")</f>
        <v/>
      </c>
      <c r="I201" s="100" t="str">
        <f>IFERROR(Tabela7[[#This Row],[preço unitário]]*Tabela7[[#This Row],[Qtd]],"")</f>
        <v/>
      </c>
      <c r="K201" s="112"/>
      <c r="L201" s="112"/>
      <c r="M201" s="124"/>
    </row>
    <row r="202" spans="1:13" x14ac:dyDescent="0.3">
      <c r="A202" s="97"/>
      <c r="B202" s="98"/>
      <c r="C202" s="99" t="str">
        <f>IFERROR(VLOOKUP(Tabela6[[#This Row],[produto]],produtos,3,0),"")</f>
        <v/>
      </c>
      <c r="D202" s="100" t="str">
        <f>IFERROR(Tabela6[[#This Row],[Qtd]]*Tabela6[[#This Row],[preço unitário]],"")</f>
        <v/>
      </c>
      <c r="F202" s="97"/>
      <c r="G202" s="97"/>
      <c r="H202" s="99" t="str">
        <f>IFERROR(VLOOKUP(Tabela7[[#This Row],[Produto]],produtos,3,0),"")</f>
        <v/>
      </c>
      <c r="I202" s="100" t="str">
        <f>IFERROR(Tabela7[[#This Row],[preço unitário]]*Tabela7[[#This Row],[Qtd]],"")</f>
        <v/>
      </c>
      <c r="K202" s="112"/>
      <c r="L202" s="112"/>
      <c r="M202" s="124"/>
    </row>
    <row r="203" spans="1:13" x14ac:dyDescent="0.3">
      <c r="A203" s="97"/>
      <c r="B203" s="98"/>
      <c r="C203" s="99" t="str">
        <f>IFERROR(VLOOKUP(Tabela6[[#This Row],[produto]],produtos,3,0),"")</f>
        <v/>
      </c>
      <c r="D203" s="100" t="str">
        <f>IFERROR(Tabela6[[#This Row],[Qtd]]*Tabela6[[#This Row],[preço unitário]],"")</f>
        <v/>
      </c>
      <c r="F203" s="97"/>
      <c r="G203" s="97"/>
      <c r="H203" s="99" t="str">
        <f>IFERROR(VLOOKUP(Tabela7[[#This Row],[Produto]],produtos,3,0),"")</f>
        <v/>
      </c>
      <c r="I203" s="100" t="str">
        <f>IFERROR(Tabela7[[#This Row],[preço unitário]]*Tabela7[[#This Row],[Qtd]],"")</f>
        <v/>
      </c>
      <c r="K203" s="112"/>
      <c r="L203" s="112"/>
      <c r="M203" s="124"/>
    </row>
    <row r="204" spans="1:13" x14ac:dyDescent="0.3">
      <c r="A204" s="97"/>
      <c r="B204" s="98"/>
      <c r="C204" s="99" t="str">
        <f>IFERROR(VLOOKUP(Tabela6[[#This Row],[produto]],produtos,3,0),"")</f>
        <v/>
      </c>
      <c r="D204" s="100" t="str">
        <f>IFERROR(Tabela6[[#This Row],[Qtd]]*Tabela6[[#This Row],[preço unitário]],"")</f>
        <v/>
      </c>
      <c r="F204" s="97"/>
      <c r="G204" s="97"/>
      <c r="H204" s="99" t="str">
        <f>IFERROR(VLOOKUP(Tabela7[[#This Row],[Produto]],produtos,3,0),"")</f>
        <v/>
      </c>
      <c r="I204" s="100" t="str">
        <f>IFERROR(Tabela7[[#This Row],[preço unitário]]*Tabela7[[#This Row],[Qtd]],"")</f>
        <v/>
      </c>
      <c r="K204" s="112"/>
      <c r="L204" s="112"/>
      <c r="M204" s="124"/>
    </row>
    <row r="205" spans="1:13" x14ac:dyDescent="0.3">
      <c r="A205" s="97"/>
      <c r="B205" s="98"/>
      <c r="C205" s="99" t="str">
        <f>IFERROR(VLOOKUP(Tabela6[[#This Row],[produto]],produtos,3,0),"")</f>
        <v/>
      </c>
      <c r="D205" s="100" t="str">
        <f>IFERROR(Tabela6[[#This Row],[Qtd]]*Tabela6[[#This Row],[preço unitário]],"")</f>
        <v/>
      </c>
      <c r="F205" s="97"/>
      <c r="G205" s="97"/>
      <c r="H205" s="99" t="str">
        <f>IFERROR(VLOOKUP(Tabela7[[#This Row],[Produto]],produtos,3,0),"")</f>
        <v/>
      </c>
      <c r="I205" s="100" t="str">
        <f>IFERROR(Tabela7[[#This Row],[preço unitário]]*Tabela7[[#This Row],[Qtd]],"")</f>
        <v/>
      </c>
      <c r="K205" s="112"/>
      <c r="L205" s="112"/>
      <c r="M205" s="124"/>
    </row>
    <row r="206" spans="1:13" x14ac:dyDescent="0.3">
      <c r="A206" s="97"/>
      <c r="B206" s="98"/>
      <c r="C206" s="99" t="str">
        <f>IFERROR(VLOOKUP(Tabela6[[#This Row],[produto]],produtos,3,0),"")</f>
        <v/>
      </c>
      <c r="D206" s="100" t="str">
        <f>IFERROR(Tabela6[[#This Row],[Qtd]]*Tabela6[[#This Row],[preço unitário]],"")</f>
        <v/>
      </c>
      <c r="F206" s="97"/>
      <c r="G206" s="97"/>
      <c r="H206" s="99" t="str">
        <f>IFERROR(VLOOKUP(Tabela7[[#This Row],[Produto]],produtos,3,0),"")</f>
        <v/>
      </c>
      <c r="I206" s="100" t="str">
        <f>IFERROR(Tabela7[[#This Row],[preço unitário]]*Tabela7[[#This Row],[Qtd]],"")</f>
        <v/>
      </c>
      <c r="K206" s="112"/>
      <c r="L206" s="112"/>
      <c r="M206" s="124"/>
    </row>
    <row r="207" spans="1:13" x14ac:dyDescent="0.3">
      <c r="A207" s="97"/>
      <c r="B207" s="98"/>
      <c r="C207" s="99" t="str">
        <f>IFERROR(VLOOKUP(Tabela6[[#This Row],[produto]],produtos,3,0),"")</f>
        <v/>
      </c>
      <c r="D207" s="100" t="str">
        <f>IFERROR(Tabela6[[#This Row],[Qtd]]*Tabela6[[#This Row],[preço unitário]],"")</f>
        <v/>
      </c>
      <c r="F207" s="97"/>
      <c r="G207" s="97"/>
      <c r="H207" s="99" t="str">
        <f>IFERROR(VLOOKUP(Tabela7[[#This Row],[Produto]],produtos,3,0),"")</f>
        <v/>
      </c>
      <c r="I207" s="100" t="str">
        <f>IFERROR(Tabela7[[#This Row],[preço unitário]]*Tabela7[[#This Row],[Qtd]],"")</f>
        <v/>
      </c>
      <c r="K207" s="112"/>
      <c r="L207" s="112"/>
      <c r="M207" s="124"/>
    </row>
    <row r="208" spans="1:13" x14ac:dyDescent="0.3">
      <c r="A208" s="97"/>
      <c r="B208" s="98"/>
      <c r="C208" s="99" t="str">
        <f>IFERROR(VLOOKUP(Tabela6[[#This Row],[produto]],produtos,3,0),"")</f>
        <v/>
      </c>
      <c r="D208" s="100" t="str">
        <f>IFERROR(Tabela6[[#This Row],[Qtd]]*Tabela6[[#This Row],[preço unitário]],"")</f>
        <v/>
      </c>
      <c r="F208" s="97"/>
      <c r="G208" s="97"/>
      <c r="H208" s="99" t="str">
        <f>IFERROR(VLOOKUP(Tabela7[[#This Row],[Produto]],produtos,3,0),"")</f>
        <v/>
      </c>
      <c r="I208" s="100" t="str">
        <f>IFERROR(Tabela7[[#This Row],[preço unitário]]*Tabela7[[#This Row],[Qtd]],"")</f>
        <v/>
      </c>
      <c r="K208" s="112"/>
      <c r="L208" s="112"/>
      <c r="M208" s="124"/>
    </row>
    <row r="209" spans="1:13" x14ac:dyDescent="0.3">
      <c r="A209" s="97"/>
      <c r="B209" s="98"/>
      <c r="C209" s="99" t="str">
        <f>IFERROR(VLOOKUP(Tabela6[[#This Row],[produto]],produtos,3,0),"")</f>
        <v/>
      </c>
      <c r="D209" s="100" t="str">
        <f>IFERROR(Tabela6[[#This Row],[Qtd]]*Tabela6[[#This Row],[preço unitário]],"")</f>
        <v/>
      </c>
      <c r="F209" s="97"/>
      <c r="G209" s="97"/>
      <c r="H209" s="99" t="str">
        <f>IFERROR(VLOOKUP(Tabela7[[#This Row],[Produto]],produtos,3,0),"")</f>
        <v/>
      </c>
      <c r="I209" s="100" t="str">
        <f>IFERROR(Tabela7[[#This Row],[preço unitário]]*Tabela7[[#This Row],[Qtd]],"")</f>
        <v/>
      </c>
      <c r="K209" s="112"/>
      <c r="L209" s="112"/>
      <c r="M209" s="124"/>
    </row>
    <row r="210" spans="1:13" x14ac:dyDescent="0.3">
      <c r="A210" s="97"/>
      <c r="B210" s="98"/>
      <c r="C210" s="99" t="str">
        <f>IFERROR(VLOOKUP(Tabela6[[#This Row],[produto]],produtos,3,0),"")</f>
        <v/>
      </c>
      <c r="D210" s="100" t="str">
        <f>IFERROR(Tabela6[[#This Row],[Qtd]]*Tabela6[[#This Row],[preço unitário]],"")</f>
        <v/>
      </c>
      <c r="F210" s="97"/>
      <c r="G210" s="97"/>
      <c r="H210" s="99" t="str">
        <f>IFERROR(VLOOKUP(Tabela7[[#This Row],[Produto]],produtos,3,0),"")</f>
        <v/>
      </c>
      <c r="I210" s="100" t="str">
        <f>IFERROR(Tabela7[[#This Row],[preço unitário]]*Tabela7[[#This Row],[Qtd]],"")</f>
        <v/>
      </c>
      <c r="K210" s="112"/>
      <c r="L210" s="112"/>
      <c r="M210" s="124"/>
    </row>
    <row r="211" spans="1:13" x14ac:dyDescent="0.3">
      <c r="A211" s="97"/>
      <c r="B211" s="98"/>
      <c r="C211" s="99" t="str">
        <f>IFERROR(VLOOKUP(Tabela6[[#This Row],[produto]],produtos,3,0),"")</f>
        <v/>
      </c>
      <c r="D211" s="100" t="str">
        <f>IFERROR(Tabela6[[#This Row],[Qtd]]*Tabela6[[#This Row],[preço unitário]],"")</f>
        <v/>
      </c>
      <c r="F211" s="97"/>
      <c r="G211" s="97"/>
      <c r="H211" s="99" t="str">
        <f>IFERROR(VLOOKUP(Tabela7[[#This Row],[Produto]],produtos,3,0),"")</f>
        <v/>
      </c>
      <c r="I211" s="100" t="str">
        <f>IFERROR(Tabela7[[#This Row],[preço unitário]]*Tabela7[[#This Row],[Qtd]],"")</f>
        <v/>
      </c>
      <c r="K211" s="112"/>
      <c r="L211" s="112"/>
      <c r="M211" s="124"/>
    </row>
    <row r="212" spans="1:13" x14ac:dyDescent="0.3">
      <c r="A212" s="97"/>
      <c r="B212" s="98"/>
      <c r="C212" s="99" t="str">
        <f>IFERROR(VLOOKUP(Tabela6[[#This Row],[produto]],produtos,3,0),"")</f>
        <v/>
      </c>
      <c r="D212" s="100" t="str">
        <f>IFERROR(Tabela6[[#This Row],[Qtd]]*Tabela6[[#This Row],[preço unitário]],"")</f>
        <v/>
      </c>
      <c r="F212" s="97"/>
      <c r="G212" s="97"/>
      <c r="H212" s="99" t="str">
        <f>IFERROR(VLOOKUP(Tabela7[[#This Row],[Produto]],produtos,3,0),"")</f>
        <v/>
      </c>
      <c r="I212" s="100" t="str">
        <f>IFERROR(Tabela7[[#This Row],[preço unitário]]*Tabela7[[#This Row],[Qtd]],"")</f>
        <v/>
      </c>
      <c r="K212" s="112"/>
      <c r="L212" s="112"/>
      <c r="M212" s="124"/>
    </row>
    <row r="213" spans="1:13" x14ac:dyDescent="0.3">
      <c r="A213" s="97"/>
      <c r="B213" s="98"/>
      <c r="C213" s="99" t="str">
        <f>IFERROR(VLOOKUP(Tabela6[[#This Row],[produto]],produtos,3,0),"")</f>
        <v/>
      </c>
      <c r="D213" s="100" t="str">
        <f>IFERROR(Tabela6[[#This Row],[Qtd]]*Tabela6[[#This Row],[preço unitário]],"")</f>
        <v/>
      </c>
      <c r="F213" s="97"/>
      <c r="G213" s="97"/>
      <c r="H213" s="99" t="str">
        <f>IFERROR(VLOOKUP(Tabela7[[#This Row],[Produto]],produtos,3,0),"")</f>
        <v/>
      </c>
      <c r="I213" s="100" t="str">
        <f>IFERROR(Tabela7[[#This Row],[preço unitário]]*Tabela7[[#This Row],[Qtd]],"")</f>
        <v/>
      </c>
      <c r="K213" s="112"/>
      <c r="L213" s="112"/>
      <c r="M213" s="124"/>
    </row>
    <row r="214" spans="1:13" x14ac:dyDescent="0.3">
      <c r="A214" s="97"/>
      <c r="B214" s="98"/>
      <c r="C214" s="99" t="str">
        <f>IFERROR(VLOOKUP(Tabela6[[#This Row],[produto]],produtos,3,0),"")</f>
        <v/>
      </c>
      <c r="D214" s="100" t="str">
        <f>IFERROR(Tabela6[[#This Row],[Qtd]]*Tabela6[[#This Row],[preço unitário]],"")</f>
        <v/>
      </c>
      <c r="F214" s="97"/>
      <c r="G214" s="97"/>
      <c r="H214" s="99" t="str">
        <f>IFERROR(VLOOKUP(Tabela7[[#This Row],[Produto]],produtos,3,0),"")</f>
        <v/>
      </c>
      <c r="I214" s="100" t="str">
        <f>IFERROR(Tabela7[[#This Row],[preço unitário]]*Tabela7[[#This Row],[Qtd]],"")</f>
        <v/>
      </c>
      <c r="K214" s="112"/>
      <c r="L214" s="112"/>
      <c r="M214" s="124"/>
    </row>
    <row r="215" spans="1:13" x14ac:dyDescent="0.3">
      <c r="A215" s="97"/>
      <c r="B215" s="98"/>
      <c r="C215" s="99" t="str">
        <f>IFERROR(VLOOKUP(Tabela6[[#This Row],[produto]],produtos,3,0),"")</f>
        <v/>
      </c>
      <c r="D215" s="100" t="str">
        <f>IFERROR(Tabela6[[#This Row],[Qtd]]*Tabela6[[#This Row],[preço unitário]],"")</f>
        <v/>
      </c>
      <c r="F215" s="97"/>
      <c r="G215" s="97"/>
      <c r="H215" s="99" t="str">
        <f>IFERROR(VLOOKUP(Tabela7[[#This Row],[Produto]],produtos,3,0),"")</f>
        <v/>
      </c>
      <c r="I215" s="100" t="str">
        <f>IFERROR(Tabela7[[#This Row],[preço unitário]]*Tabela7[[#This Row],[Qtd]],"")</f>
        <v/>
      </c>
      <c r="K215" s="112"/>
      <c r="L215" s="112"/>
      <c r="M215" s="124"/>
    </row>
    <row r="216" spans="1:13" x14ac:dyDescent="0.3">
      <c r="A216" s="97"/>
      <c r="B216" s="98"/>
      <c r="C216" s="99" t="str">
        <f>IFERROR(VLOOKUP(Tabela6[[#This Row],[produto]],produtos,3,0),"")</f>
        <v/>
      </c>
      <c r="D216" s="100" t="str">
        <f>IFERROR(Tabela6[[#This Row],[Qtd]]*Tabela6[[#This Row],[preço unitário]],"")</f>
        <v/>
      </c>
      <c r="F216" s="97"/>
      <c r="G216" s="97"/>
      <c r="H216" s="99" t="str">
        <f>IFERROR(VLOOKUP(Tabela7[[#This Row],[Produto]],produtos,3,0),"")</f>
        <v/>
      </c>
      <c r="I216" s="100" t="str">
        <f>IFERROR(Tabela7[[#This Row],[preço unitário]]*Tabela7[[#This Row],[Qtd]],"")</f>
        <v/>
      </c>
      <c r="K216" s="112"/>
      <c r="L216" s="112"/>
      <c r="M216" s="124"/>
    </row>
    <row r="217" spans="1:13" x14ac:dyDescent="0.3">
      <c r="A217" s="97"/>
      <c r="B217" s="98"/>
      <c r="C217" s="99" t="str">
        <f>IFERROR(VLOOKUP(Tabela6[[#This Row],[produto]],produtos,3,0),"")</f>
        <v/>
      </c>
      <c r="D217" s="100" t="str">
        <f>IFERROR(Tabela6[[#This Row],[Qtd]]*Tabela6[[#This Row],[preço unitário]],"")</f>
        <v/>
      </c>
      <c r="F217" s="97"/>
      <c r="G217" s="97"/>
      <c r="H217" s="99" t="str">
        <f>IFERROR(VLOOKUP(Tabela7[[#This Row],[Produto]],produtos,3,0),"")</f>
        <v/>
      </c>
      <c r="I217" s="100" t="str">
        <f>IFERROR(Tabela7[[#This Row],[preço unitário]]*Tabela7[[#This Row],[Qtd]],"")</f>
        <v/>
      </c>
      <c r="K217" s="112"/>
      <c r="L217" s="112"/>
      <c r="M217" s="124"/>
    </row>
    <row r="218" spans="1:13" x14ac:dyDescent="0.3">
      <c r="A218" s="97"/>
      <c r="B218" s="98"/>
      <c r="C218" s="99" t="str">
        <f>IFERROR(VLOOKUP(Tabela6[[#This Row],[produto]],produtos,3,0),"")</f>
        <v/>
      </c>
      <c r="D218" s="100" t="str">
        <f>IFERROR(Tabela6[[#This Row],[Qtd]]*Tabela6[[#This Row],[preço unitário]],"")</f>
        <v/>
      </c>
      <c r="F218" s="97"/>
      <c r="G218" s="97"/>
      <c r="H218" s="99" t="str">
        <f>IFERROR(VLOOKUP(Tabela7[[#This Row],[Produto]],produtos,3,0),"")</f>
        <v/>
      </c>
      <c r="I218" s="100" t="str">
        <f>IFERROR(Tabela7[[#This Row],[preço unitário]]*Tabela7[[#This Row],[Qtd]],"")</f>
        <v/>
      </c>
      <c r="K218" s="112"/>
      <c r="L218" s="112"/>
      <c r="M218" s="124"/>
    </row>
    <row r="219" spans="1:13" x14ac:dyDescent="0.3">
      <c r="A219" s="97"/>
      <c r="B219" s="98"/>
      <c r="C219" s="99" t="str">
        <f>IFERROR(VLOOKUP(Tabela6[[#This Row],[produto]],produtos,3,0),"")</f>
        <v/>
      </c>
      <c r="D219" s="100" t="str">
        <f>IFERROR(Tabela6[[#This Row],[Qtd]]*Tabela6[[#This Row],[preço unitário]],"")</f>
        <v/>
      </c>
      <c r="F219" s="97"/>
      <c r="G219" s="97"/>
      <c r="H219" s="99" t="str">
        <f>IFERROR(VLOOKUP(Tabela7[[#This Row],[Produto]],produtos,3,0),"")</f>
        <v/>
      </c>
      <c r="I219" s="100" t="str">
        <f>IFERROR(Tabela7[[#This Row],[preço unitário]]*Tabela7[[#This Row],[Qtd]],"")</f>
        <v/>
      </c>
      <c r="K219" s="112"/>
      <c r="L219" s="112"/>
      <c r="M219" s="124"/>
    </row>
    <row r="220" spans="1:13" x14ac:dyDescent="0.3">
      <c r="A220" s="97"/>
      <c r="B220" s="98"/>
      <c r="C220" s="99" t="str">
        <f>IFERROR(VLOOKUP(Tabela6[[#This Row],[produto]],produtos,3,0),"")</f>
        <v/>
      </c>
      <c r="D220" s="100" t="str">
        <f>IFERROR(Tabela6[[#This Row],[Qtd]]*Tabela6[[#This Row],[preço unitário]],"")</f>
        <v/>
      </c>
      <c r="F220" s="97"/>
      <c r="G220" s="97"/>
      <c r="H220" s="99" t="str">
        <f>IFERROR(VLOOKUP(Tabela7[[#This Row],[Produto]],produtos,3,0),"")</f>
        <v/>
      </c>
      <c r="I220" s="100" t="str">
        <f>IFERROR(Tabela7[[#This Row],[preço unitário]]*Tabela7[[#This Row],[Qtd]],"")</f>
        <v/>
      </c>
      <c r="K220" s="112"/>
      <c r="L220" s="112"/>
      <c r="M220" s="124"/>
    </row>
    <row r="221" spans="1:13" x14ac:dyDescent="0.3">
      <c r="A221" s="97"/>
      <c r="B221" s="98"/>
      <c r="C221" s="99" t="str">
        <f>IFERROR(VLOOKUP(Tabela6[[#This Row],[produto]],produtos,3,0),"")</f>
        <v/>
      </c>
      <c r="D221" s="100" t="str">
        <f>IFERROR(Tabela6[[#This Row],[Qtd]]*Tabela6[[#This Row],[preço unitário]],"")</f>
        <v/>
      </c>
      <c r="F221" s="97"/>
      <c r="G221" s="97"/>
      <c r="H221" s="99" t="str">
        <f>IFERROR(VLOOKUP(Tabela7[[#This Row],[Produto]],produtos,3,0),"")</f>
        <v/>
      </c>
      <c r="I221" s="100" t="str">
        <f>IFERROR(Tabela7[[#This Row],[preço unitário]]*Tabela7[[#This Row],[Qtd]],"")</f>
        <v/>
      </c>
      <c r="K221" s="112"/>
      <c r="L221" s="112"/>
      <c r="M221" s="124"/>
    </row>
    <row r="222" spans="1:13" x14ac:dyDescent="0.3">
      <c r="A222" s="97"/>
      <c r="B222" s="98"/>
      <c r="C222" s="99" t="str">
        <f>IFERROR(VLOOKUP(Tabela6[[#This Row],[produto]],produtos,3,0),"")</f>
        <v/>
      </c>
      <c r="D222" s="100" t="str">
        <f>IFERROR(Tabela6[[#This Row],[Qtd]]*Tabela6[[#This Row],[preço unitário]],"")</f>
        <v/>
      </c>
      <c r="F222" s="97"/>
      <c r="G222" s="97"/>
      <c r="H222" s="99" t="str">
        <f>IFERROR(VLOOKUP(Tabela7[[#This Row],[Produto]],produtos,3,0),"")</f>
        <v/>
      </c>
      <c r="I222" s="100" t="str">
        <f>IFERROR(Tabela7[[#This Row],[preço unitário]]*Tabela7[[#This Row],[Qtd]],"")</f>
        <v/>
      </c>
      <c r="K222" s="112"/>
      <c r="L222" s="112"/>
      <c r="M222" s="124"/>
    </row>
    <row r="223" spans="1:13" x14ac:dyDescent="0.3">
      <c r="A223" s="97"/>
      <c r="B223" s="98"/>
      <c r="C223" s="99" t="str">
        <f>IFERROR(VLOOKUP(Tabela6[[#This Row],[produto]],produtos,3,0),"")</f>
        <v/>
      </c>
      <c r="D223" s="100" t="str">
        <f>IFERROR(Tabela6[[#This Row],[Qtd]]*Tabela6[[#This Row],[preço unitário]],"")</f>
        <v/>
      </c>
      <c r="F223" s="97"/>
      <c r="G223" s="97"/>
      <c r="H223" s="99" t="str">
        <f>IFERROR(VLOOKUP(Tabela7[[#This Row],[Produto]],produtos,3,0),"")</f>
        <v/>
      </c>
      <c r="I223" s="100" t="str">
        <f>IFERROR(Tabela7[[#This Row],[preço unitário]]*Tabela7[[#This Row],[Qtd]],"")</f>
        <v/>
      </c>
      <c r="K223" s="112"/>
      <c r="L223" s="112"/>
      <c r="M223" s="124"/>
    </row>
    <row r="224" spans="1:13" x14ac:dyDescent="0.3">
      <c r="A224" s="97"/>
      <c r="B224" s="98"/>
      <c r="C224" s="99" t="str">
        <f>IFERROR(VLOOKUP(Tabela6[[#This Row],[produto]],produtos,3,0),"")</f>
        <v/>
      </c>
      <c r="D224" s="100" t="str">
        <f>IFERROR(Tabela6[[#This Row],[Qtd]]*Tabela6[[#This Row],[preço unitário]],"")</f>
        <v/>
      </c>
      <c r="F224" s="97"/>
      <c r="G224" s="97"/>
      <c r="H224" s="99" t="str">
        <f>IFERROR(VLOOKUP(Tabela7[[#This Row],[Produto]],produtos,3,0),"")</f>
        <v/>
      </c>
      <c r="I224" s="100" t="str">
        <f>IFERROR(Tabela7[[#This Row],[preço unitário]]*Tabela7[[#This Row],[Qtd]],"")</f>
        <v/>
      </c>
      <c r="K224" s="112"/>
      <c r="L224" s="112"/>
      <c r="M224" s="124"/>
    </row>
    <row r="225" spans="1:13" x14ac:dyDescent="0.3">
      <c r="A225" s="97"/>
      <c r="B225" s="98"/>
      <c r="C225" s="99" t="str">
        <f>IFERROR(VLOOKUP(Tabela6[[#This Row],[produto]],produtos,3,0),"")</f>
        <v/>
      </c>
      <c r="D225" s="100" t="str">
        <f>IFERROR(Tabela6[[#This Row],[Qtd]]*Tabela6[[#This Row],[preço unitário]],"")</f>
        <v/>
      </c>
      <c r="F225" s="97"/>
      <c r="G225" s="97"/>
      <c r="H225" s="99" t="str">
        <f>IFERROR(VLOOKUP(Tabela7[[#This Row],[Produto]],produtos,3,0),"")</f>
        <v/>
      </c>
      <c r="I225" s="100" t="str">
        <f>IFERROR(Tabela7[[#This Row],[preço unitário]]*Tabela7[[#This Row],[Qtd]],"")</f>
        <v/>
      </c>
      <c r="K225" s="112"/>
      <c r="L225" s="112"/>
      <c r="M225" s="124"/>
    </row>
    <row r="226" spans="1:13" x14ac:dyDescent="0.3">
      <c r="A226" s="97"/>
      <c r="B226" s="98"/>
      <c r="C226" s="99" t="str">
        <f>IFERROR(VLOOKUP(Tabela6[[#This Row],[produto]],produtos,3,0),"")</f>
        <v/>
      </c>
      <c r="D226" s="100" t="str">
        <f>IFERROR(Tabela6[[#This Row],[Qtd]]*Tabela6[[#This Row],[preço unitário]],"")</f>
        <v/>
      </c>
      <c r="F226" s="97"/>
      <c r="G226" s="97"/>
      <c r="H226" s="99" t="str">
        <f>IFERROR(VLOOKUP(Tabela7[[#This Row],[Produto]],produtos,3,0),"")</f>
        <v/>
      </c>
      <c r="I226" s="100" t="str">
        <f>IFERROR(Tabela7[[#This Row],[preço unitário]]*Tabela7[[#This Row],[Qtd]],"")</f>
        <v/>
      </c>
      <c r="K226" s="112"/>
      <c r="L226" s="112"/>
      <c r="M226" s="124"/>
    </row>
    <row r="227" spans="1:13" x14ac:dyDescent="0.3">
      <c r="A227" s="97"/>
      <c r="B227" s="98"/>
      <c r="C227" s="99" t="str">
        <f>IFERROR(VLOOKUP(Tabela6[[#This Row],[produto]],produtos,3,0),"")</f>
        <v/>
      </c>
      <c r="D227" s="100" t="str">
        <f>IFERROR(Tabela6[[#This Row],[Qtd]]*Tabela6[[#This Row],[preço unitário]],"")</f>
        <v/>
      </c>
      <c r="F227" s="97"/>
      <c r="G227" s="97"/>
      <c r="H227" s="99" t="str">
        <f>IFERROR(VLOOKUP(Tabela7[[#This Row],[Produto]],produtos,3,0),"")</f>
        <v/>
      </c>
      <c r="I227" s="100" t="str">
        <f>IFERROR(Tabela7[[#This Row],[preço unitário]]*Tabela7[[#This Row],[Qtd]],"")</f>
        <v/>
      </c>
      <c r="K227" s="112"/>
      <c r="L227" s="112"/>
      <c r="M227" s="124"/>
    </row>
    <row r="228" spans="1:13" x14ac:dyDescent="0.3">
      <c r="A228" s="97"/>
      <c r="B228" s="98"/>
      <c r="C228" s="99" t="str">
        <f>IFERROR(VLOOKUP(Tabela6[[#This Row],[produto]],produtos,3,0),"")</f>
        <v/>
      </c>
      <c r="D228" s="100" t="str">
        <f>IFERROR(Tabela6[[#This Row],[Qtd]]*Tabela6[[#This Row],[preço unitário]],"")</f>
        <v/>
      </c>
      <c r="F228" s="97"/>
      <c r="G228" s="97"/>
      <c r="H228" s="99" t="str">
        <f>IFERROR(VLOOKUP(Tabela7[[#This Row],[Produto]],produtos,3,0),"")</f>
        <v/>
      </c>
      <c r="I228" s="100" t="str">
        <f>IFERROR(Tabela7[[#This Row],[preço unitário]]*Tabela7[[#This Row],[Qtd]],"")</f>
        <v/>
      </c>
      <c r="K228" s="112"/>
      <c r="L228" s="112"/>
      <c r="M228" s="124"/>
    </row>
    <row r="229" spans="1:13" x14ac:dyDescent="0.3">
      <c r="A229" s="97"/>
      <c r="B229" s="98"/>
      <c r="C229" s="99" t="str">
        <f>IFERROR(VLOOKUP(Tabela6[[#This Row],[produto]],produtos,3,0),"")</f>
        <v/>
      </c>
      <c r="D229" s="100" t="str">
        <f>IFERROR(Tabela6[[#This Row],[Qtd]]*Tabela6[[#This Row],[preço unitário]],"")</f>
        <v/>
      </c>
      <c r="F229" s="97"/>
      <c r="G229" s="97"/>
      <c r="H229" s="99" t="str">
        <f>IFERROR(VLOOKUP(Tabela7[[#This Row],[Produto]],produtos,3,0),"")</f>
        <v/>
      </c>
      <c r="I229" s="100" t="str">
        <f>IFERROR(Tabela7[[#This Row],[preço unitário]]*Tabela7[[#This Row],[Qtd]],"")</f>
        <v/>
      </c>
      <c r="K229" s="112"/>
      <c r="L229" s="112"/>
      <c r="M229" s="124"/>
    </row>
    <row r="230" spans="1:13" x14ac:dyDescent="0.3">
      <c r="A230" s="97"/>
      <c r="B230" s="98"/>
      <c r="C230" s="99" t="str">
        <f>IFERROR(VLOOKUP(Tabela6[[#This Row],[produto]],produtos,3,0),"")</f>
        <v/>
      </c>
      <c r="D230" s="100" t="str">
        <f>IFERROR(Tabela6[[#This Row],[Qtd]]*Tabela6[[#This Row],[preço unitário]],"")</f>
        <v/>
      </c>
      <c r="F230" s="97"/>
      <c r="G230" s="97"/>
      <c r="H230" s="99" t="str">
        <f>IFERROR(VLOOKUP(Tabela7[[#This Row],[Produto]],produtos,3,0),"")</f>
        <v/>
      </c>
      <c r="I230" s="100" t="str">
        <f>IFERROR(Tabela7[[#This Row],[preço unitário]]*Tabela7[[#This Row],[Qtd]],"")</f>
        <v/>
      </c>
      <c r="K230" s="112"/>
      <c r="L230" s="112"/>
      <c r="M230" s="124"/>
    </row>
    <row r="231" spans="1:13" x14ac:dyDescent="0.3">
      <c r="A231" s="97"/>
      <c r="B231" s="98"/>
      <c r="C231" s="99" t="str">
        <f>IFERROR(VLOOKUP(Tabela6[[#This Row],[produto]],produtos,3,0),"")</f>
        <v/>
      </c>
      <c r="D231" s="100" t="str">
        <f>IFERROR(Tabela6[[#This Row],[Qtd]]*Tabela6[[#This Row],[preço unitário]],"")</f>
        <v/>
      </c>
      <c r="F231" s="97"/>
      <c r="G231" s="97"/>
      <c r="H231" s="99" t="str">
        <f>IFERROR(VLOOKUP(Tabela7[[#This Row],[Produto]],produtos,3,0),"")</f>
        <v/>
      </c>
      <c r="I231" s="100" t="str">
        <f>IFERROR(Tabela7[[#This Row],[preço unitário]]*Tabela7[[#This Row],[Qtd]],"")</f>
        <v/>
      </c>
      <c r="K231" s="112"/>
      <c r="L231" s="112"/>
      <c r="M231" s="124"/>
    </row>
    <row r="232" spans="1:13" x14ac:dyDescent="0.3">
      <c r="A232" s="97"/>
      <c r="B232" s="98"/>
      <c r="C232" s="99" t="str">
        <f>IFERROR(VLOOKUP(Tabela6[[#This Row],[produto]],produtos,3,0),"")</f>
        <v/>
      </c>
      <c r="D232" s="100" t="str">
        <f>IFERROR(Tabela6[[#This Row],[Qtd]]*Tabela6[[#This Row],[preço unitário]],"")</f>
        <v/>
      </c>
      <c r="F232" s="97"/>
      <c r="G232" s="97"/>
      <c r="H232" s="99" t="str">
        <f>IFERROR(VLOOKUP(Tabela7[[#This Row],[Produto]],produtos,3,0),"")</f>
        <v/>
      </c>
      <c r="I232" s="100" t="str">
        <f>IFERROR(Tabela7[[#This Row],[preço unitário]]*Tabela7[[#This Row],[Qtd]],"")</f>
        <v/>
      </c>
      <c r="K232" s="112"/>
      <c r="L232" s="112"/>
      <c r="M232" s="124"/>
    </row>
    <row r="233" spans="1:13" x14ac:dyDescent="0.3">
      <c r="A233" s="97"/>
      <c r="B233" s="98"/>
      <c r="C233" s="99" t="str">
        <f>IFERROR(VLOOKUP(Tabela6[[#This Row],[produto]],produtos,3,0),"")</f>
        <v/>
      </c>
      <c r="D233" s="100" t="str">
        <f>IFERROR(Tabela6[[#This Row],[Qtd]]*Tabela6[[#This Row],[preço unitário]],"")</f>
        <v/>
      </c>
      <c r="F233" s="97"/>
      <c r="G233" s="97"/>
      <c r="H233" s="99" t="str">
        <f>IFERROR(VLOOKUP(Tabela7[[#This Row],[Produto]],produtos,3,0),"")</f>
        <v/>
      </c>
      <c r="I233" s="100" t="str">
        <f>IFERROR(Tabela7[[#This Row],[preço unitário]]*Tabela7[[#This Row],[Qtd]],"")</f>
        <v/>
      </c>
      <c r="K233" s="112"/>
      <c r="L233" s="112"/>
      <c r="M233" s="124"/>
    </row>
    <row r="234" spans="1:13" x14ac:dyDescent="0.3">
      <c r="A234" s="97"/>
      <c r="B234" s="98"/>
      <c r="C234" s="99" t="str">
        <f>IFERROR(VLOOKUP(Tabela6[[#This Row],[produto]],produtos,3,0),"")</f>
        <v/>
      </c>
      <c r="D234" s="100" t="str">
        <f>IFERROR(Tabela6[[#This Row],[Qtd]]*Tabela6[[#This Row],[preço unitário]],"")</f>
        <v/>
      </c>
      <c r="F234" s="97"/>
      <c r="G234" s="97"/>
      <c r="H234" s="99" t="str">
        <f>IFERROR(VLOOKUP(Tabela7[[#This Row],[Produto]],produtos,3,0),"")</f>
        <v/>
      </c>
      <c r="I234" s="100" t="str">
        <f>IFERROR(Tabela7[[#This Row],[preço unitário]]*Tabela7[[#This Row],[Qtd]],"")</f>
        <v/>
      </c>
      <c r="K234" s="112"/>
      <c r="L234" s="112"/>
      <c r="M234" s="124"/>
    </row>
    <row r="235" spans="1:13" x14ac:dyDescent="0.3">
      <c r="A235" s="97"/>
      <c r="B235" s="98"/>
      <c r="C235" s="99" t="str">
        <f>IFERROR(VLOOKUP(Tabela6[[#This Row],[produto]],produtos,3,0),"")</f>
        <v/>
      </c>
      <c r="D235" s="100" t="str">
        <f>IFERROR(Tabela6[[#This Row],[Qtd]]*Tabela6[[#This Row],[preço unitário]],"")</f>
        <v/>
      </c>
      <c r="F235" s="97"/>
      <c r="G235" s="97"/>
      <c r="H235" s="99" t="str">
        <f>IFERROR(VLOOKUP(Tabela7[[#This Row],[Produto]],produtos,3,0),"")</f>
        <v/>
      </c>
      <c r="I235" s="100" t="str">
        <f>IFERROR(Tabela7[[#This Row],[preço unitário]]*Tabela7[[#This Row],[Qtd]],"")</f>
        <v/>
      </c>
      <c r="K235" s="112"/>
      <c r="L235" s="112"/>
      <c r="M235" s="124"/>
    </row>
    <row r="236" spans="1:13" x14ac:dyDescent="0.3">
      <c r="A236" s="97"/>
      <c r="B236" s="98"/>
      <c r="C236" s="99" t="str">
        <f>IFERROR(VLOOKUP(Tabela6[[#This Row],[produto]],produtos,3,0),"")</f>
        <v/>
      </c>
      <c r="D236" s="100" t="str">
        <f>IFERROR(Tabela6[[#This Row],[Qtd]]*Tabela6[[#This Row],[preço unitário]],"")</f>
        <v/>
      </c>
      <c r="F236" s="97"/>
      <c r="G236" s="97"/>
      <c r="H236" s="99" t="str">
        <f>IFERROR(VLOOKUP(Tabela7[[#This Row],[Produto]],produtos,3,0),"")</f>
        <v/>
      </c>
      <c r="I236" s="100" t="str">
        <f>IFERROR(Tabela7[[#This Row],[preço unitário]]*Tabela7[[#This Row],[Qtd]],"")</f>
        <v/>
      </c>
      <c r="K236" s="112"/>
      <c r="L236" s="112"/>
      <c r="M236" s="124"/>
    </row>
    <row r="237" spans="1:13" x14ac:dyDescent="0.3">
      <c r="A237" s="97"/>
      <c r="B237" s="98"/>
      <c r="C237" s="99" t="str">
        <f>IFERROR(VLOOKUP(Tabela6[[#This Row],[produto]],produtos,3,0),"")</f>
        <v/>
      </c>
      <c r="D237" s="100" t="str">
        <f>IFERROR(Tabela6[[#This Row],[Qtd]]*Tabela6[[#This Row],[preço unitário]],"")</f>
        <v/>
      </c>
      <c r="F237" s="97"/>
      <c r="G237" s="97"/>
      <c r="H237" s="99" t="str">
        <f>IFERROR(VLOOKUP(Tabela7[[#This Row],[Produto]],produtos,3,0),"")</f>
        <v/>
      </c>
      <c r="I237" s="100" t="str">
        <f>IFERROR(Tabela7[[#This Row],[preço unitário]]*Tabela7[[#This Row],[Qtd]],"")</f>
        <v/>
      </c>
      <c r="K237" s="112"/>
      <c r="L237" s="112"/>
      <c r="M237" s="124"/>
    </row>
    <row r="238" spans="1:13" x14ac:dyDescent="0.3">
      <c r="A238" s="97"/>
      <c r="B238" s="98"/>
      <c r="C238" s="99" t="str">
        <f>IFERROR(VLOOKUP(Tabela6[[#This Row],[produto]],produtos,3,0),"")</f>
        <v/>
      </c>
      <c r="D238" s="100" t="str">
        <f>IFERROR(Tabela6[[#This Row],[Qtd]]*Tabela6[[#This Row],[preço unitário]],"")</f>
        <v/>
      </c>
      <c r="F238" s="97"/>
      <c r="G238" s="97"/>
      <c r="H238" s="99" t="str">
        <f>IFERROR(VLOOKUP(Tabela7[[#This Row],[Produto]],produtos,3,0),"")</f>
        <v/>
      </c>
      <c r="I238" s="100" t="str">
        <f>IFERROR(Tabela7[[#This Row],[preço unitário]]*Tabela7[[#This Row],[Qtd]],"")</f>
        <v/>
      </c>
      <c r="K238" s="112"/>
      <c r="L238" s="112"/>
      <c r="M238" s="124"/>
    </row>
    <row r="239" spans="1:13" x14ac:dyDescent="0.3">
      <c r="A239" s="97"/>
      <c r="B239" s="98"/>
      <c r="C239" s="99" t="str">
        <f>IFERROR(VLOOKUP(Tabela6[[#This Row],[produto]],produtos,3,0),"")</f>
        <v/>
      </c>
      <c r="D239" s="100" t="str">
        <f>IFERROR(Tabela6[[#This Row],[Qtd]]*Tabela6[[#This Row],[preço unitário]],"")</f>
        <v/>
      </c>
      <c r="F239" s="97"/>
      <c r="G239" s="97"/>
      <c r="H239" s="99" t="str">
        <f>IFERROR(VLOOKUP(Tabela7[[#This Row],[Produto]],produtos,3,0),"")</f>
        <v/>
      </c>
      <c r="I239" s="100" t="str">
        <f>IFERROR(Tabela7[[#This Row],[preço unitário]]*Tabela7[[#This Row],[Qtd]],"")</f>
        <v/>
      </c>
      <c r="K239" s="112"/>
      <c r="L239" s="112"/>
      <c r="M239" s="124"/>
    </row>
    <row r="240" spans="1:13" x14ac:dyDescent="0.3">
      <c r="A240" s="97"/>
      <c r="B240" s="98"/>
      <c r="C240" s="99" t="str">
        <f>IFERROR(VLOOKUP(Tabela6[[#This Row],[produto]],produtos,3,0),"")</f>
        <v/>
      </c>
      <c r="D240" s="100" t="str">
        <f>IFERROR(Tabela6[[#This Row],[Qtd]]*Tabela6[[#This Row],[preço unitário]],"")</f>
        <v/>
      </c>
      <c r="F240" s="97"/>
      <c r="G240" s="97"/>
      <c r="H240" s="99" t="str">
        <f>IFERROR(VLOOKUP(Tabela7[[#This Row],[Produto]],produtos,3,0),"")</f>
        <v/>
      </c>
      <c r="I240" s="100" t="str">
        <f>IFERROR(Tabela7[[#This Row],[preço unitário]]*Tabela7[[#This Row],[Qtd]],"")</f>
        <v/>
      </c>
      <c r="K240" s="112"/>
      <c r="L240" s="112"/>
      <c r="M240" s="124"/>
    </row>
    <row r="241" spans="1:13" x14ac:dyDescent="0.3">
      <c r="A241" s="97"/>
      <c r="B241" s="98"/>
      <c r="C241" s="99" t="str">
        <f>IFERROR(VLOOKUP(Tabela6[[#This Row],[produto]],produtos,3,0),"")</f>
        <v/>
      </c>
      <c r="D241" s="100" t="str">
        <f>IFERROR(Tabela6[[#This Row],[Qtd]]*Tabela6[[#This Row],[preço unitário]],"")</f>
        <v/>
      </c>
      <c r="F241" s="97"/>
      <c r="G241" s="97"/>
      <c r="H241" s="99" t="str">
        <f>IFERROR(VLOOKUP(Tabela7[[#This Row],[Produto]],produtos,3,0),"")</f>
        <v/>
      </c>
      <c r="I241" s="100" t="str">
        <f>IFERROR(Tabela7[[#This Row],[preço unitário]]*Tabela7[[#This Row],[Qtd]],"")</f>
        <v/>
      </c>
      <c r="K241" s="112"/>
      <c r="L241" s="112"/>
      <c r="M241" s="124"/>
    </row>
    <row r="242" spans="1:13" x14ac:dyDescent="0.3">
      <c r="A242" s="97"/>
      <c r="B242" s="98"/>
      <c r="C242" s="99" t="str">
        <f>IFERROR(VLOOKUP(Tabela6[[#This Row],[produto]],produtos,3,0),"")</f>
        <v/>
      </c>
      <c r="D242" s="100" t="str">
        <f>IFERROR(Tabela6[[#This Row],[Qtd]]*Tabela6[[#This Row],[preço unitário]],"")</f>
        <v/>
      </c>
      <c r="F242" s="97"/>
      <c r="G242" s="97"/>
      <c r="H242" s="99" t="str">
        <f>IFERROR(VLOOKUP(Tabela7[[#This Row],[Produto]],produtos,3,0),"")</f>
        <v/>
      </c>
      <c r="I242" s="100" t="str">
        <f>IFERROR(Tabela7[[#This Row],[preço unitário]]*Tabela7[[#This Row],[Qtd]],"")</f>
        <v/>
      </c>
      <c r="K242" s="112"/>
      <c r="L242" s="112"/>
      <c r="M242" s="124"/>
    </row>
    <row r="243" spans="1:13" x14ac:dyDescent="0.3">
      <c r="A243" s="97"/>
      <c r="B243" s="98"/>
      <c r="C243" s="99" t="str">
        <f>IFERROR(VLOOKUP(Tabela6[[#This Row],[produto]],produtos,3,0),"")</f>
        <v/>
      </c>
      <c r="D243" s="100" t="str">
        <f>IFERROR(Tabela6[[#This Row],[Qtd]]*Tabela6[[#This Row],[preço unitário]],"")</f>
        <v/>
      </c>
      <c r="F243" s="97"/>
      <c r="G243" s="97"/>
      <c r="H243" s="99" t="str">
        <f>IFERROR(VLOOKUP(Tabela7[[#This Row],[Produto]],produtos,3,0),"")</f>
        <v/>
      </c>
      <c r="I243" s="100" t="str">
        <f>IFERROR(Tabela7[[#This Row],[preço unitário]]*Tabela7[[#This Row],[Qtd]],"")</f>
        <v/>
      </c>
      <c r="K243" s="112"/>
      <c r="L243" s="112"/>
      <c r="M243" s="124"/>
    </row>
    <row r="244" spans="1:13" x14ac:dyDescent="0.3">
      <c r="A244" s="97"/>
      <c r="B244" s="98"/>
      <c r="C244" s="99" t="str">
        <f>IFERROR(VLOOKUP(Tabela6[[#This Row],[produto]],produtos,3,0),"")</f>
        <v/>
      </c>
      <c r="D244" s="100" t="str">
        <f>IFERROR(Tabela6[[#This Row],[Qtd]]*Tabela6[[#This Row],[preço unitário]],"")</f>
        <v/>
      </c>
      <c r="F244" s="97"/>
      <c r="G244" s="97"/>
      <c r="H244" s="99" t="str">
        <f>IFERROR(VLOOKUP(Tabela7[[#This Row],[Produto]],produtos,3,0),"")</f>
        <v/>
      </c>
      <c r="I244" s="100" t="str">
        <f>IFERROR(Tabela7[[#This Row],[preço unitário]]*Tabela7[[#This Row],[Qtd]],"")</f>
        <v/>
      </c>
      <c r="K244" s="112"/>
      <c r="L244" s="112"/>
      <c r="M244" s="124"/>
    </row>
    <row r="245" spans="1:13" x14ac:dyDescent="0.3">
      <c r="A245" s="97"/>
      <c r="B245" s="98"/>
      <c r="C245" s="99" t="str">
        <f>IFERROR(VLOOKUP(Tabela6[[#This Row],[produto]],produtos,3,0),"")</f>
        <v/>
      </c>
      <c r="D245" s="100" t="str">
        <f>IFERROR(Tabela6[[#This Row],[Qtd]]*Tabela6[[#This Row],[preço unitário]],"")</f>
        <v/>
      </c>
      <c r="F245" s="97"/>
      <c r="G245" s="97"/>
      <c r="H245" s="99" t="str">
        <f>IFERROR(VLOOKUP(Tabela7[[#This Row],[Produto]],produtos,3,0),"")</f>
        <v/>
      </c>
      <c r="I245" s="100" t="str">
        <f>IFERROR(Tabela7[[#This Row],[preço unitário]]*Tabela7[[#This Row],[Qtd]],"")</f>
        <v/>
      </c>
      <c r="K245" s="112"/>
      <c r="L245" s="112"/>
      <c r="M245" s="124"/>
    </row>
    <row r="246" spans="1:13" x14ac:dyDescent="0.3">
      <c r="A246" s="97"/>
      <c r="B246" s="98"/>
      <c r="C246" s="99" t="str">
        <f>IFERROR(VLOOKUP(Tabela6[[#This Row],[produto]],produtos,3,0),"")</f>
        <v/>
      </c>
      <c r="D246" s="100" t="str">
        <f>IFERROR(Tabela6[[#This Row],[Qtd]]*Tabela6[[#This Row],[preço unitário]],"")</f>
        <v/>
      </c>
      <c r="F246" s="97"/>
      <c r="G246" s="97"/>
      <c r="H246" s="99" t="str">
        <f>IFERROR(VLOOKUP(Tabela7[[#This Row],[Produto]],produtos,3,0),"")</f>
        <v/>
      </c>
      <c r="I246" s="100" t="str">
        <f>IFERROR(Tabela7[[#This Row],[preço unitário]]*Tabela7[[#This Row],[Qtd]],"")</f>
        <v/>
      </c>
      <c r="K246" s="112"/>
      <c r="L246" s="112"/>
      <c r="M246" s="124"/>
    </row>
    <row r="247" spans="1:13" x14ac:dyDescent="0.3">
      <c r="A247" s="97"/>
      <c r="B247" s="98"/>
      <c r="C247" s="99" t="str">
        <f>IFERROR(VLOOKUP(Tabela6[[#This Row],[produto]],produtos,3,0),"")</f>
        <v/>
      </c>
      <c r="D247" s="100" t="str">
        <f>IFERROR(Tabela6[[#This Row],[Qtd]]*Tabela6[[#This Row],[preço unitário]],"")</f>
        <v/>
      </c>
      <c r="F247" s="97"/>
      <c r="G247" s="97"/>
      <c r="H247" s="99" t="str">
        <f>IFERROR(VLOOKUP(Tabela7[[#This Row],[Produto]],produtos,3,0),"")</f>
        <v/>
      </c>
      <c r="I247" s="100" t="str">
        <f>IFERROR(Tabela7[[#This Row],[preço unitário]]*Tabela7[[#This Row],[Qtd]],"")</f>
        <v/>
      </c>
      <c r="K247" s="112"/>
      <c r="L247" s="112"/>
      <c r="M247" s="124"/>
    </row>
    <row r="248" spans="1:13" x14ac:dyDescent="0.3">
      <c r="A248" s="97"/>
      <c r="B248" s="98"/>
      <c r="C248" s="99" t="str">
        <f>IFERROR(VLOOKUP(Tabela6[[#This Row],[produto]],produtos,3,0),"")</f>
        <v/>
      </c>
      <c r="D248" s="100" t="str">
        <f>IFERROR(Tabela6[[#This Row],[Qtd]]*Tabela6[[#This Row],[preço unitário]],"")</f>
        <v/>
      </c>
      <c r="F248" s="97"/>
      <c r="G248" s="97"/>
      <c r="H248" s="99" t="str">
        <f>IFERROR(VLOOKUP(Tabela7[[#This Row],[Produto]],produtos,3,0),"")</f>
        <v/>
      </c>
      <c r="I248" s="100" t="str">
        <f>IFERROR(Tabela7[[#This Row],[preço unitário]]*Tabela7[[#This Row],[Qtd]],"")</f>
        <v/>
      </c>
      <c r="K248" s="112"/>
      <c r="L248" s="112"/>
      <c r="M248" s="124"/>
    </row>
    <row r="249" spans="1:13" x14ac:dyDescent="0.3">
      <c r="A249" s="97"/>
      <c r="B249" s="98"/>
      <c r="C249" s="99" t="str">
        <f>IFERROR(VLOOKUP(Tabela6[[#This Row],[produto]],produtos,3,0),"")</f>
        <v/>
      </c>
      <c r="D249" s="100" t="str">
        <f>IFERROR(Tabela6[[#This Row],[Qtd]]*Tabela6[[#This Row],[preço unitário]],"")</f>
        <v/>
      </c>
      <c r="F249" s="97"/>
      <c r="G249" s="97"/>
      <c r="H249" s="99" t="str">
        <f>IFERROR(VLOOKUP(Tabela7[[#This Row],[Produto]],produtos,3,0),"")</f>
        <v/>
      </c>
      <c r="I249" s="100" t="str">
        <f>IFERROR(Tabela7[[#This Row],[preço unitário]]*Tabela7[[#This Row],[Qtd]],"")</f>
        <v/>
      </c>
      <c r="K249" s="112"/>
      <c r="L249" s="112"/>
      <c r="M249" s="124"/>
    </row>
    <row r="250" spans="1:13" x14ac:dyDescent="0.3">
      <c r="A250" s="97"/>
      <c r="B250" s="98"/>
      <c r="C250" s="99" t="str">
        <f>IFERROR(VLOOKUP(Tabela6[[#This Row],[produto]],produtos,3,0),"")</f>
        <v/>
      </c>
      <c r="D250" s="100" t="str">
        <f>IFERROR(Tabela6[[#This Row],[Qtd]]*Tabela6[[#This Row],[preço unitário]],"")</f>
        <v/>
      </c>
      <c r="F250" s="97"/>
      <c r="G250" s="97"/>
      <c r="H250" s="99" t="str">
        <f>IFERROR(VLOOKUP(Tabela7[[#This Row],[Produto]],produtos,3,0),"")</f>
        <v/>
      </c>
      <c r="I250" s="100" t="str">
        <f>IFERROR(Tabela7[[#This Row],[preço unitário]]*Tabela7[[#This Row],[Qtd]],"")</f>
        <v/>
      </c>
      <c r="K250" s="112"/>
      <c r="L250" s="112"/>
      <c r="M250" s="124"/>
    </row>
    <row r="251" spans="1:13" x14ac:dyDescent="0.3">
      <c r="A251" s="97"/>
      <c r="B251" s="98"/>
      <c r="C251" s="99" t="str">
        <f>IFERROR(VLOOKUP(Tabela6[[#This Row],[produto]],produtos,3,0),"")</f>
        <v/>
      </c>
      <c r="D251" s="100" t="str">
        <f>IFERROR(Tabela6[[#This Row],[Qtd]]*Tabela6[[#This Row],[preço unitário]],"")</f>
        <v/>
      </c>
      <c r="F251" s="97"/>
      <c r="G251" s="97"/>
      <c r="H251" s="99" t="str">
        <f>IFERROR(VLOOKUP(Tabela7[[#This Row],[Produto]],produtos,3,0),"")</f>
        <v/>
      </c>
      <c r="I251" s="100" t="str">
        <f>IFERROR(Tabela7[[#This Row],[preço unitário]]*Tabela7[[#This Row],[Qtd]],"")</f>
        <v/>
      </c>
      <c r="K251" s="112"/>
      <c r="L251" s="112"/>
      <c r="M251" s="124"/>
    </row>
    <row r="252" spans="1:13" x14ac:dyDescent="0.3">
      <c r="A252" s="97"/>
      <c r="B252" s="98"/>
      <c r="C252" s="99" t="str">
        <f>IFERROR(VLOOKUP(Tabela6[[#This Row],[produto]],produtos,3,0),"")</f>
        <v/>
      </c>
      <c r="D252" s="100" t="str">
        <f>IFERROR(Tabela6[[#This Row],[Qtd]]*Tabela6[[#This Row],[preço unitário]],"")</f>
        <v/>
      </c>
      <c r="F252" s="97"/>
      <c r="G252" s="97"/>
      <c r="H252" s="99" t="str">
        <f>IFERROR(VLOOKUP(Tabela7[[#This Row],[Produto]],produtos,3,0),"")</f>
        <v/>
      </c>
      <c r="I252" s="100" t="str">
        <f>IFERROR(Tabela7[[#This Row],[preço unitário]]*Tabela7[[#This Row],[Qtd]],"")</f>
        <v/>
      </c>
      <c r="K252" s="112"/>
      <c r="L252" s="112"/>
      <c r="M252" s="124"/>
    </row>
    <row r="253" spans="1:13" x14ac:dyDescent="0.3">
      <c r="A253" s="97"/>
      <c r="B253" s="98"/>
      <c r="C253" s="99" t="str">
        <f>IFERROR(VLOOKUP(Tabela6[[#This Row],[produto]],produtos,3,0),"")</f>
        <v/>
      </c>
      <c r="D253" s="100" t="str">
        <f>IFERROR(Tabela6[[#This Row],[Qtd]]*Tabela6[[#This Row],[preço unitário]],"")</f>
        <v/>
      </c>
      <c r="F253" s="97"/>
      <c r="G253" s="97"/>
      <c r="H253" s="99" t="str">
        <f>IFERROR(VLOOKUP(Tabela7[[#This Row],[Produto]],produtos,3,0),"")</f>
        <v/>
      </c>
      <c r="I253" s="100" t="str">
        <f>IFERROR(Tabela7[[#This Row],[preço unitário]]*Tabela7[[#This Row],[Qtd]],"")</f>
        <v/>
      </c>
      <c r="K253" s="112"/>
      <c r="L253" s="112"/>
      <c r="M253" s="124"/>
    </row>
    <row r="254" spans="1:13" x14ac:dyDescent="0.3">
      <c r="A254" s="97"/>
      <c r="B254" s="98"/>
      <c r="C254" s="99" t="str">
        <f>IFERROR(VLOOKUP(Tabela6[[#This Row],[produto]],produtos,3,0),"")</f>
        <v/>
      </c>
      <c r="D254" s="100" t="str">
        <f>IFERROR(Tabela6[[#This Row],[Qtd]]*Tabela6[[#This Row],[preço unitário]],"")</f>
        <v/>
      </c>
      <c r="F254" s="97"/>
      <c r="G254" s="97"/>
      <c r="H254" s="99" t="str">
        <f>IFERROR(VLOOKUP(Tabela7[[#This Row],[Produto]],produtos,3,0),"")</f>
        <v/>
      </c>
      <c r="I254" s="100" t="str">
        <f>IFERROR(Tabela7[[#This Row],[preço unitário]]*Tabela7[[#This Row],[Qtd]],"")</f>
        <v/>
      </c>
      <c r="K254" s="112"/>
      <c r="L254" s="112"/>
      <c r="M254" s="124"/>
    </row>
    <row r="255" spans="1:13" x14ac:dyDescent="0.3">
      <c r="A255" s="97"/>
      <c r="B255" s="98"/>
      <c r="C255" s="99" t="str">
        <f>IFERROR(VLOOKUP(Tabela6[[#This Row],[produto]],produtos,3,0),"")</f>
        <v/>
      </c>
      <c r="D255" s="100" t="str">
        <f>IFERROR(Tabela6[[#This Row],[Qtd]]*Tabela6[[#This Row],[preço unitário]],"")</f>
        <v/>
      </c>
      <c r="F255" s="97"/>
      <c r="G255" s="97"/>
      <c r="H255" s="99" t="str">
        <f>IFERROR(VLOOKUP(Tabela7[[#This Row],[Produto]],produtos,3,0),"")</f>
        <v/>
      </c>
      <c r="I255" s="100" t="str">
        <f>IFERROR(Tabela7[[#This Row],[preço unitário]]*Tabela7[[#This Row],[Qtd]],"")</f>
        <v/>
      </c>
      <c r="K255" s="112"/>
      <c r="L255" s="112"/>
      <c r="M255" s="124"/>
    </row>
    <row r="256" spans="1:13" x14ac:dyDescent="0.3">
      <c r="A256" s="97"/>
      <c r="B256" s="98"/>
      <c r="C256" s="99" t="str">
        <f>IFERROR(VLOOKUP(Tabela6[[#This Row],[produto]],produtos,3,0),"")</f>
        <v/>
      </c>
      <c r="D256" s="100" t="str">
        <f>IFERROR(Tabela6[[#This Row],[Qtd]]*Tabela6[[#This Row],[preço unitário]],"")</f>
        <v/>
      </c>
      <c r="F256" s="97"/>
      <c r="G256" s="97"/>
      <c r="H256" s="99" t="str">
        <f>IFERROR(VLOOKUP(Tabela7[[#This Row],[Produto]],produtos,3,0),"")</f>
        <v/>
      </c>
      <c r="I256" s="100" t="str">
        <f>IFERROR(Tabela7[[#This Row],[preço unitário]]*Tabela7[[#This Row],[Qtd]],"")</f>
        <v/>
      </c>
      <c r="K256" s="112"/>
      <c r="L256" s="112"/>
      <c r="M256" s="124"/>
    </row>
    <row r="257" spans="1:13" x14ac:dyDescent="0.3">
      <c r="A257" s="97"/>
      <c r="B257" s="98"/>
      <c r="C257" s="99" t="str">
        <f>IFERROR(VLOOKUP(Tabela6[[#This Row],[produto]],produtos,3,0),"")</f>
        <v/>
      </c>
      <c r="D257" s="100" t="str">
        <f>IFERROR(Tabela6[[#This Row],[Qtd]]*Tabela6[[#This Row],[preço unitário]],"")</f>
        <v/>
      </c>
      <c r="F257" s="97"/>
      <c r="G257" s="97"/>
      <c r="H257" s="99" t="str">
        <f>IFERROR(VLOOKUP(Tabela7[[#This Row],[Produto]],produtos,3,0),"")</f>
        <v/>
      </c>
      <c r="I257" s="100" t="str">
        <f>IFERROR(Tabela7[[#This Row],[preço unitário]]*Tabela7[[#This Row],[Qtd]],"")</f>
        <v/>
      </c>
      <c r="K257" s="112"/>
      <c r="L257" s="112"/>
      <c r="M257" s="124"/>
    </row>
    <row r="258" spans="1:13" x14ac:dyDescent="0.3">
      <c r="A258" s="97"/>
      <c r="B258" s="98"/>
      <c r="C258" s="99" t="str">
        <f>IFERROR(VLOOKUP(Tabela6[[#This Row],[produto]],produtos,3,0),"")</f>
        <v/>
      </c>
      <c r="D258" s="100" t="str">
        <f>IFERROR(Tabela6[[#This Row],[Qtd]]*Tabela6[[#This Row],[preço unitário]],"")</f>
        <v/>
      </c>
      <c r="F258" s="97"/>
      <c r="G258" s="97"/>
      <c r="H258" s="99" t="str">
        <f>IFERROR(VLOOKUP(Tabela7[[#This Row],[Produto]],produtos,3,0),"")</f>
        <v/>
      </c>
      <c r="I258" s="100" t="str">
        <f>IFERROR(Tabela7[[#This Row],[preço unitário]]*Tabela7[[#This Row],[Qtd]],"")</f>
        <v/>
      </c>
      <c r="K258" s="112"/>
      <c r="L258" s="112"/>
      <c r="M258" s="124"/>
    </row>
    <row r="259" spans="1:13" x14ac:dyDescent="0.3">
      <c r="A259" s="97"/>
      <c r="B259" s="98"/>
      <c r="C259" s="99" t="str">
        <f>IFERROR(VLOOKUP(Tabela6[[#This Row],[produto]],produtos,3,0),"")</f>
        <v/>
      </c>
      <c r="D259" s="100" t="str">
        <f>IFERROR(Tabela6[[#This Row],[Qtd]]*Tabela6[[#This Row],[preço unitário]],"")</f>
        <v/>
      </c>
      <c r="F259" s="97"/>
      <c r="G259" s="97"/>
      <c r="H259" s="99" t="str">
        <f>IFERROR(VLOOKUP(Tabela7[[#This Row],[Produto]],produtos,3,0),"")</f>
        <v/>
      </c>
      <c r="I259" s="100" t="str">
        <f>IFERROR(Tabela7[[#This Row],[preço unitário]]*Tabela7[[#This Row],[Qtd]],"")</f>
        <v/>
      </c>
      <c r="K259" s="112"/>
      <c r="L259" s="112"/>
      <c r="M259" s="124"/>
    </row>
    <row r="260" spans="1:13" x14ac:dyDescent="0.3">
      <c r="A260" s="97"/>
      <c r="B260" s="98"/>
      <c r="C260" s="99" t="str">
        <f>IFERROR(VLOOKUP(Tabela6[[#This Row],[produto]],produtos,3,0),"")</f>
        <v/>
      </c>
      <c r="D260" s="100" t="str">
        <f>IFERROR(Tabela6[[#This Row],[Qtd]]*Tabela6[[#This Row],[preço unitário]],"")</f>
        <v/>
      </c>
      <c r="F260" s="97"/>
      <c r="G260" s="97"/>
      <c r="H260" s="99" t="str">
        <f>IFERROR(VLOOKUP(Tabela7[[#This Row],[Produto]],produtos,3,0),"")</f>
        <v/>
      </c>
      <c r="I260" s="100" t="str">
        <f>IFERROR(Tabela7[[#This Row],[preço unitário]]*Tabela7[[#This Row],[Qtd]],"")</f>
        <v/>
      </c>
      <c r="K260" s="112"/>
      <c r="L260" s="112"/>
      <c r="M260" s="124"/>
    </row>
    <row r="261" spans="1:13" x14ac:dyDescent="0.3">
      <c r="A261" s="97"/>
      <c r="B261" s="98"/>
      <c r="C261" s="99" t="str">
        <f>IFERROR(VLOOKUP(Tabela6[[#This Row],[produto]],produtos,3,0),"")</f>
        <v/>
      </c>
      <c r="D261" s="100" t="str">
        <f>IFERROR(Tabela6[[#This Row],[Qtd]]*Tabela6[[#This Row],[preço unitário]],"")</f>
        <v/>
      </c>
      <c r="F261" s="97"/>
      <c r="G261" s="97"/>
      <c r="H261" s="99" t="str">
        <f>IFERROR(VLOOKUP(Tabela7[[#This Row],[Produto]],produtos,3,0),"")</f>
        <v/>
      </c>
      <c r="I261" s="100" t="str">
        <f>IFERROR(Tabela7[[#This Row],[preço unitário]]*Tabela7[[#This Row],[Qtd]],"")</f>
        <v/>
      </c>
      <c r="K261" s="112"/>
      <c r="L261" s="112"/>
      <c r="M261" s="124"/>
    </row>
    <row r="262" spans="1:13" x14ac:dyDescent="0.3">
      <c r="A262" s="97"/>
      <c r="B262" s="98"/>
      <c r="C262" s="99" t="str">
        <f>IFERROR(VLOOKUP(Tabela6[[#This Row],[produto]],produtos,3,0),"")</f>
        <v/>
      </c>
      <c r="D262" s="100" t="str">
        <f>IFERROR(Tabela6[[#This Row],[Qtd]]*Tabela6[[#This Row],[preço unitário]],"")</f>
        <v/>
      </c>
      <c r="F262" s="97"/>
      <c r="G262" s="97"/>
      <c r="H262" s="99" t="str">
        <f>IFERROR(VLOOKUP(Tabela7[[#This Row],[Produto]],produtos,3,0),"")</f>
        <v/>
      </c>
      <c r="I262" s="100" t="str">
        <f>IFERROR(Tabela7[[#This Row],[preço unitário]]*Tabela7[[#This Row],[Qtd]],"")</f>
        <v/>
      </c>
      <c r="K262" s="112"/>
      <c r="L262" s="112"/>
      <c r="M262" s="124"/>
    </row>
    <row r="263" spans="1:13" x14ac:dyDescent="0.3">
      <c r="A263" s="97"/>
      <c r="B263" s="98"/>
      <c r="C263" s="99" t="str">
        <f>IFERROR(VLOOKUP(Tabela6[[#This Row],[produto]],produtos,3,0),"")</f>
        <v/>
      </c>
      <c r="D263" s="100" t="str">
        <f>IFERROR(Tabela6[[#This Row],[Qtd]]*Tabela6[[#This Row],[preço unitário]],"")</f>
        <v/>
      </c>
      <c r="F263" s="97"/>
      <c r="G263" s="97"/>
      <c r="H263" s="99" t="str">
        <f>IFERROR(VLOOKUP(Tabela7[[#This Row],[Produto]],produtos,3,0),"")</f>
        <v/>
      </c>
      <c r="I263" s="100" t="str">
        <f>IFERROR(Tabela7[[#This Row],[preço unitário]]*Tabela7[[#This Row],[Qtd]],"")</f>
        <v/>
      </c>
      <c r="K263" s="112"/>
      <c r="L263" s="112"/>
      <c r="M263" s="124"/>
    </row>
    <row r="264" spans="1:13" x14ac:dyDescent="0.3">
      <c r="A264" s="97"/>
      <c r="B264" s="98"/>
      <c r="C264" s="99" t="str">
        <f>IFERROR(VLOOKUP(Tabela6[[#This Row],[produto]],produtos,3,0),"")</f>
        <v/>
      </c>
      <c r="D264" s="100" t="str">
        <f>IFERROR(Tabela6[[#This Row],[Qtd]]*Tabela6[[#This Row],[preço unitário]],"")</f>
        <v/>
      </c>
      <c r="F264" s="97"/>
      <c r="G264" s="97"/>
      <c r="H264" s="99" t="str">
        <f>IFERROR(VLOOKUP(Tabela7[[#This Row],[Produto]],produtos,3,0),"")</f>
        <v/>
      </c>
      <c r="I264" s="100" t="str">
        <f>IFERROR(Tabela7[[#This Row],[preço unitário]]*Tabela7[[#This Row],[Qtd]],"")</f>
        <v/>
      </c>
      <c r="K264" s="112"/>
      <c r="L264" s="112"/>
      <c r="M264" s="124"/>
    </row>
    <row r="265" spans="1:13" x14ac:dyDescent="0.3">
      <c r="A265" s="97"/>
      <c r="B265" s="98"/>
      <c r="C265" s="99" t="str">
        <f>IFERROR(VLOOKUP(Tabela6[[#This Row],[produto]],produtos,3,0),"")</f>
        <v/>
      </c>
      <c r="D265" s="100" t="str">
        <f>IFERROR(Tabela6[[#This Row],[Qtd]]*Tabela6[[#This Row],[preço unitário]],"")</f>
        <v/>
      </c>
      <c r="F265" s="97"/>
      <c r="G265" s="97"/>
      <c r="H265" s="99" t="str">
        <f>IFERROR(VLOOKUP(Tabela7[[#This Row],[Produto]],produtos,3,0),"")</f>
        <v/>
      </c>
      <c r="I265" s="100" t="str">
        <f>IFERROR(Tabela7[[#This Row],[preço unitário]]*Tabela7[[#This Row],[Qtd]],"")</f>
        <v/>
      </c>
      <c r="K265" s="112"/>
      <c r="L265" s="112"/>
      <c r="M265" s="124"/>
    </row>
    <row r="266" spans="1:13" x14ac:dyDescent="0.3">
      <c r="A266" s="97"/>
      <c r="B266" s="98"/>
      <c r="C266" s="99" t="str">
        <f>IFERROR(VLOOKUP(Tabela6[[#This Row],[produto]],produtos,3,0),"")</f>
        <v/>
      </c>
      <c r="D266" s="100" t="str">
        <f>IFERROR(Tabela6[[#This Row],[Qtd]]*Tabela6[[#This Row],[preço unitário]],"")</f>
        <v/>
      </c>
      <c r="F266" s="97"/>
      <c r="G266" s="97"/>
      <c r="H266" s="99" t="str">
        <f>IFERROR(VLOOKUP(Tabela7[[#This Row],[Produto]],produtos,3,0),"")</f>
        <v/>
      </c>
      <c r="I266" s="100" t="str">
        <f>IFERROR(Tabela7[[#This Row],[preço unitário]]*Tabela7[[#This Row],[Qtd]],"")</f>
        <v/>
      </c>
      <c r="K266" s="112"/>
      <c r="L266" s="112"/>
      <c r="M266" s="124"/>
    </row>
    <row r="267" spans="1:13" x14ac:dyDescent="0.3">
      <c r="A267" s="97"/>
      <c r="B267" s="98"/>
      <c r="C267" s="99" t="str">
        <f>IFERROR(VLOOKUP(Tabela6[[#This Row],[produto]],produtos,3,0),"")</f>
        <v/>
      </c>
      <c r="D267" s="100" t="str">
        <f>IFERROR(Tabela6[[#This Row],[Qtd]]*Tabela6[[#This Row],[preço unitário]],"")</f>
        <v/>
      </c>
      <c r="F267" s="97"/>
      <c r="G267" s="97"/>
      <c r="H267" s="99" t="str">
        <f>IFERROR(VLOOKUP(Tabela7[[#This Row],[Produto]],produtos,3,0),"")</f>
        <v/>
      </c>
      <c r="I267" s="100" t="str">
        <f>IFERROR(Tabela7[[#This Row],[preço unitário]]*Tabela7[[#This Row],[Qtd]],"")</f>
        <v/>
      </c>
      <c r="K267" s="112"/>
      <c r="L267" s="112"/>
      <c r="M267" s="124"/>
    </row>
    <row r="268" spans="1:13" x14ac:dyDescent="0.3">
      <c r="A268" s="97"/>
      <c r="B268" s="98"/>
      <c r="C268" s="99" t="str">
        <f>IFERROR(VLOOKUP(Tabela6[[#This Row],[produto]],produtos,3,0),"")</f>
        <v/>
      </c>
      <c r="D268" s="100" t="str">
        <f>IFERROR(Tabela6[[#This Row],[Qtd]]*Tabela6[[#This Row],[preço unitário]],"")</f>
        <v/>
      </c>
      <c r="F268" s="97"/>
      <c r="G268" s="97"/>
      <c r="H268" s="99" t="str">
        <f>IFERROR(VLOOKUP(Tabela7[[#This Row],[Produto]],produtos,3,0),"")</f>
        <v/>
      </c>
      <c r="I268" s="100" t="str">
        <f>IFERROR(Tabela7[[#This Row],[preço unitário]]*Tabela7[[#This Row],[Qtd]],"")</f>
        <v/>
      </c>
      <c r="K268" s="112"/>
      <c r="L268" s="112"/>
      <c r="M268" s="124"/>
    </row>
    <row r="269" spans="1:13" x14ac:dyDescent="0.3">
      <c r="A269" s="97"/>
      <c r="B269" s="98"/>
      <c r="C269" s="99" t="str">
        <f>IFERROR(VLOOKUP(Tabela6[[#This Row],[produto]],produtos,3,0),"")</f>
        <v/>
      </c>
      <c r="D269" s="100" t="str">
        <f>IFERROR(Tabela6[[#This Row],[Qtd]]*Tabela6[[#This Row],[preço unitário]],"")</f>
        <v/>
      </c>
      <c r="F269" s="97"/>
      <c r="G269" s="97"/>
      <c r="H269" s="99" t="str">
        <f>IFERROR(VLOOKUP(Tabela7[[#This Row],[Produto]],produtos,3,0),"")</f>
        <v/>
      </c>
      <c r="I269" s="100" t="str">
        <f>IFERROR(Tabela7[[#This Row],[preço unitário]]*Tabela7[[#This Row],[Qtd]],"")</f>
        <v/>
      </c>
      <c r="K269" s="112"/>
      <c r="L269" s="112"/>
      <c r="M269" s="124"/>
    </row>
    <row r="270" spans="1:13" x14ac:dyDescent="0.3">
      <c r="A270" s="97"/>
      <c r="B270" s="98"/>
      <c r="C270" s="99" t="str">
        <f>IFERROR(VLOOKUP(Tabela6[[#This Row],[produto]],produtos,3,0),"")</f>
        <v/>
      </c>
      <c r="D270" s="100" t="str">
        <f>IFERROR(Tabela6[[#This Row],[Qtd]]*Tabela6[[#This Row],[preço unitário]],"")</f>
        <v/>
      </c>
      <c r="F270" s="97"/>
      <c r="G270" s="97"/>
      <c r="H270" s="99" t="str">
        <f>IFERROR(VLOOKUP(Tabela7[[#This Row],[Produto]],produtos,3,0),"")</f>
        <v/>
      </c>
      <c r="I270" s="100" t="str">
        <f>IFERROR(Tabela7[[#This Row],[preço unitário]]*Tabela7[[#This Row],[Qtd]],"")</f>
        <v/>
      </c>
      <c r="K270" s="112"/>
      <c r="L270" s="112"/>
      <c r="M270" s="124"/>
    </row>
    <row r="271" spans="1:13" x14ac:dyDescent="0.3">
      <c r="A271" s="97"/>
      <c r="B271" s="98"/>
      <c r="C271" s="99" t="str">
        <f>IFERROR(VLOOKUP(Tabela6[[#This Row],[produto]],produtos,3,0),"")</f>
        <v/>
      </c>
      <c r="D271" s="100" t="str">
        <f>IFERROR(Tabela6[[#This Row],[Qtd]]*Tabela6[[#This Row],[preço unitário]],"")</f>
        <v/>
      </c>
      <c r="F271" s="97"/>
      <c r="G271" s="97"/>
      <c r="H271" s="99" t="str">
        <f>IFERROR(VLOOKUP(Tabela7[[#This Row],[Produto]],produtos,3,0),"")</f>
        <v/>
      </c>
      <c r="I271" s="100" t="str">
        <f>IFERROR(Tabela7[[#This Row],[preço unitário]]*Tabela7[[#This Row],[Qtd]],"")</f>
        <v/>
      </c>
      <c r="K271" s="112"/>
      <c r="L271" s="112"/>
      <c r="M271" s="124"/>
    </row>
    <row r="272" spans="1:13" x14ac:dyDescent="0.3">
      <c r="A272" s="97"/>
      <c r="B272" s="98"/>
      <c r="C272" s="99" t="str">
        <f>IFERROR(VLOOKUP(Tabela6[[#This Row],[produto]],produtos,3,0),"")</f>
        <v/>
      </c>
      <c r="D272" s="100" t="str">
        <f>IFERROR(Tabela6[[#This Row],[Qtd]]*Tabela6[[#This Row],[preço unitário]],"")</f>
        <v/>
      </c>
      <c r="F272" s="97"/>
      <c r="G272" s="97"/>
      <c r="H272" s="99" t="str">
        <f>IFERROR(VLOOKUP(Tabela7[[#This Row],[Produto]],produtos,3,0),"")</f>
        <v/>
      </c>
      <c r="I272" s="100" t="str">
        <f>IFERROR(Tabela7[[#This Row],[preço unitário]]*Tabela7[[#This Row],[Qtd]],"")</f>
        <v/>
      </c>
      <c r="K272" s="112"/>
      <c r="L272" s="112"/>
      <c r="M272" s="124"/>
    </row>
    <row r="273" spans="1:13" x14ac:dyDescent="0.3">
      <c r="A273" s="97"/>
      <c r="B273" s="98"/>
      <c r="C273" s="99" t="str">
        <f>IFERROR(VLOOKUP(Tabela6[[#This Row],[produto]],produtos,3,0),"")</f>
        <v/>
      </c>
      <c r="D273" s="100" t="str">
        <f>IFERROR(Tabela6[[#This Row],[Qtd]]*Tabela6[[#This Row],[preço unitário]],"")</f>
        <v/>
      </c>
      <c r="F273" s="97"/>
      <c r="G273" s="97"/>
      <c r="H273" s="99" t="str">
        <f>IFERROR(VLOOKUP(Tabela7[[#This Row],[Produto]],produtos,3,0),"")</f>
        <v/>
      </c>
      <c r="I273" s="100" t="str">
        <f>IFERROR(Tabela7[[#This Row],[preço unitário]]*Tabela7[[#This Row],[Qtd]],"")</f>
        <v/>
      </c>
      <c r="K273" s="112"/>
      <c r="L273" s="112"/>
      <c r="M273" s="124"/>
    </row>
    <row r="274" spans="1:13" x14ac:dyDescent="0.3">
      <c r="A274" s="97"/>
      <c r="B274" s="98"/>
      <c r="C274" s="99" t="str">
        <f>IFERROR(VLOOKUP(Tabela6[[#This Row],[produto]],produtos,3,0),"")</f>
        <v/>
      </c>
      <c r="D274" s="100" t="str">
        <f>IFERROR(Tabela6[[#This Row],[Qtd]]*Tabela6[[#This Row],[preço unitário]],"")</f>
        <v/>
      </c>
      <c r="F274" s="97"/>
      <c r="G274" s="97"/>
      <c r="H274" s="99" t="str">
        <f>IFERROR(VLOOKUP(Tabela7[[#This Row],[Produto]],produtos,3,0),"")</f>
        <v/>
      </c>
      <c r="I274" s="100" t="str">
        <f>IFERROR(Tabela7[[#This Row],[preço unitário]]*Tabela7[[#This Row],[Qtd]],"")</f>
        <v/>
      </c>
      <c r="K274" s="112"/>
      <c r="L274" s="112"/>
      <c r="M274" s="124"/>
    </row>
    <row r="275" spans="1:13" x14ac:dyDescent="0.3">
      <c r="A275" s="97"/>
      <c r="B275" s="98"/>
      <c r="C275" s="99" t="str">
        <f>IFERROR(VLOOKUP(Tabela6[[#This Row],[produto]],produtos,3,0),"")</f>
        <v/>
      </c>
      <c r="D275" s="100" t="str">
        <f>IFERROR(Tabela6[[#This Row],[Qtd]]*Tabela6[[#This Row],[preço unitário]],"")</f>
        <v/>
      </c>
      <c r="F275" s="97"/>
      <c r="G275" s="97"/>
      <c r="H275" s="99" t="str">
        <f>IFERROR(VLOOKUP(Tabela7[[#This Row],[Produto]],produtos,3,0),"")</f>
        <v/>
      </c>
      <c r="I275" s="100" t="str">
        <f>IFERROR(Tabela7[[#This Row],[preço unitário]]*Tabela7[[#This Row],[Qtd]],"")</f>
        <v/>
      </c>
      <c r="K275" s="112"/>
      <c r="L275" s="112"/>
      <c r="M275" s="124"/>
    </row>
    <row r="276" spans="1:13" x14ac:dyDescent="0.3">
      <c r="A276" s="97"/>
      <c r="B276" s="98"/>
      <c r="C276" s="99" t="str">
        <f>IFERROR(VLOOKUP(Tabela6[[#This Row],[produto]],produtos,3,0),"")</f>
        <v/>
      </c>
      <c r="D276" s="100" t="str">
        <f>IFERROR(Tabela6[[#This Row],[Qtd]]*Tabela6[[#This Row],[preço unitário]],"")</f>
        <v/>
      </c>
      <c r="F276" s="97"/>
      <c r="G276" s="97"/>
      <c r="H276" s="99" t="str">
        <f>IFERROR(VLOOKUP(Tabela7[[#This Row],[Produto]],produtos,3,0),"")</f>
        <v/>
      </c>
      <c r="I276" s="100" t="str">
        <f>IFERROR(Tabela7[[#This Row],[preço unitário]]*Tabela7[[#This Row],[Qtd]],"")</f>
        <v/>
      </c>
      <c r="K276" s="112"/>
      <c r="L276" s="112"/>
      <c r="M276" s="124"/>
    </row>
    <row r="277" spans="1:13" x14ac:dyDescent="0.3">
      <c r="A277" s="97"/>
      <c r="B277" s="98"/>
      <c r="C277" s="99" t="str">
        <f>IFERROR(VLOOKUP(Tabela6[[#This Row],[produto]],produtos,3,0),"")</f>
        <v/>
      </c>
      <c r="D277" s="100" t="str">
        <f>IFERROR(Tabela6[[#This Row],[Qtd]]*Tabela6[[#This Row],[preço unitário]],"")</f>
        <v/>
      </c>
      <c r="F277" s="97"/>
      <c r="G277" s="97"/>
      <c r="H277" s="99" t="str">
        <f>IFERROR(VLOOKUP(Tabela7[[#This Row],[Produto]],produtos,3,0),"")</f>
        <v/>
      </c>
      <c r="I277" s="100" t="str">
        <f>IFERROR(Tabela7[[#This Row],[preço unitário]]*Tabela7[[#This Row],[Qtd]],"")</f>
        <v/>
      </c>
      <c r="K277" s="112"/>
      <c r="L277" s="112"/>
      <c r="M277" s="124"/>
    </row>
    <row r="278" spans="1:13" x14ac:dyDescent="0.3">
      <c r="A278" s="97"/>
      <c r="B278" s="98"/>
      <c r="C278" s="99" t="str">
        <f>IFERROR(VLOOKUP(Tabela6[[#This Row],[produto]],produtos,3,0),"")</f>
        <v/>
      </c>
      <c r="D278" s="100" t="str">
        <f>IFERROR(Tabela6[[#This Row],[Qtd]]*Tabela6[[#This Row],[preço unitário]],"")</f>
        <v/>
      </c>
      <c r="F278" s="97"/>
      <c r="G278" s="97"/>
      <c r="H278" s="99" t="str">
        <f>IFERROR(VLOOKUP(Tabela7[[#This Row],[Produto]],produtos,3,0),"")</f>
        <v/>
      </c>
      <c r="I278" s="100" t="str">
        <f>IFERROR(Tabela7[[#This Row],[preço unitário]]*Tabela7[[#This Row],[Qtd]],"")</f>
        <v/>
      </c>
      <c r="K278" s="112"/>
      <c r="L278" s="112"/>
      <c r="M278" s="124"/>
    </row>
    <row r="279" spans="1:13" x14ac:dyDescent="0.3">
      <c r="A279" s="97"/>
      <c r="B279" s="98"/>
      <c r="C279" s="99" t="str">
        <f>IFERROR(VLOOKUP(Tabela6[[#This Row],[produto]],produtos,3,0),"")</f>
        <v/>
      </c>
      <c r="D279" s="100" t="str">
        <f>IFERROR(Tabela6[[#This Row],[Qtd]]*Tabela6[[#This Row],[preço unitário]],"")</f>
        <v/>
      </c>
      <c r="F279" s="97"/>
      <c r="G279" s="97"/>
      <c r="H279" s="99" t="str">
        <f>IFERROR(VLOOKUP(Tabela7[[#This Row],[Produto]],produtos,3,0),"")</f>
        <v/>
      </c>
      <c r="I279" s="100" t="str">
        <f>IFERROR(Tabela7[[#This Row],[preço unitário]]*Tabela7[[#This Row],[Qtd]],"")</f>
        <v/>
      </c>
      <c r="K279" s="112"/>
      <c r="L279" s="112"/>
      <c r="M279" s="124"/>
    </row>
    <row r="280" spans="1:13" x14ac:dyDescent="0.3">
      <c r="A280" s="97"/>
      <c r="B280" s="98"/>
      <c r="C280" s="99" t="str">
        <f>IFERROR(VLOOKUP(Tabela6[[#This Row],[produto]],produtos,3,0),"")</f>
        <v/>
      </c>
      <c r="D280" s="100" t="str">
        <f>IFERROR(Tabela6[[#This Row],[Qtd]]*Tabela6[[#This Row],[preço unitário]],"")</f>
        <v/>
      </c>
      <c r="F280" s="97"/>
      <c r="G280" s="97"/>
      <c r="H280" s="99" t="str">
        <f>IFERROR(VLOOKUP(Tabela7[[#This Row],[Produto]],produtos,3,0),"")</f>
        <v/>
      </c>
      <c r="I280" s="100" t="str">
        <f>IFERROR(Tabela7[[#This Row],[preço unitário]]*Tabela7[[#This Row],[Qtd]],"")</f>
        <v/>
      </c>
      <c r="K280" s="112"/>
      <c r="L280" s="112"/>
      <c r="M280" s="124"/>
    </row>
    <row r="281" spans="1:13" x14ac:dyDescent="0.3">
      <c r="A281" s="97"/>
      <c r="B281" s="98"/>
      <c r="C281" s="99" t="str">
        <f>IFERROR(VLOOKUP(Tabela6[[#This Row],[produto]],produtos,3,0),"")</f>
        <v/>
      </c>
      <c r="D281" s="100" t="str">
        <f>IFERROR(Tabela6[[#This Row],[Qtd]]*Tabela6[[#This Row],[preço unitário]],"")</f>
        <v/>
      </c>
      <c r="F281" s="97"/>
      <c r="G281" s="97"/>
      <c r="H281" s="99" t="str">
        <f>IFERROR(VLOOKUP(Tabela7[[#This Row],[Produto]],produtos,3,0),"")</f>
        <v/>
      </c>
      <c r="I281" s="100" t="str">
        <f>IFERROR(Tabela7[[#This Row],[preço unitário]]*Tabela7[[#This Row],[Qtd]],"")</f>
        <v/>
      </c>
      <c r="K281" s="112"/>
      <c r="L281" s="112"/>
      <c r="M281" s="124"/>
    </row>
    <row r="282" spans="1:13" x14ac:dyDescent="0.3">
      <c r="A282" s="97"/>
      <c r="B282" s="98"/>
      <c r="C282" s="99" t="str">
        <f>IFERROR(VLOOKUP(Tabela6[[#This Row],[produto]],produtos,3,0),"")</f>
        <v/>
      </c>
      <c r="D282" s="100" t="str">
        <f>IFERROR(Tabela6[[#This Row],[Qtd]]*Tabela6[[#This Row],[preço unitário]],"")</f>
        <v/>
      </c>
      <c r="F282" s="97"/>
      <c r="G282" s="97"/>
      <c r="H282" s="99" t="str">
        <f>IFERROR(VLOOKUP(Tabela7[[#This Row],[Produto]],produtos,3,0),"")</f>
        <v/>
      </c>
      <c r="I282" s="100" t="str">
        <f>IFERROR(Tabela7[[#This Row],[preço unitário]]*Tabela7[[#This Row],[Qtd]],"")</f>
        <v/>
      </c>
      <c r="K282" s="112"/>
      <c r="L282" s="112"/>
      <c r="M282" s="124"/>
    </row>
    <row r="283" spans="1:13" x14ac:dyDescent="0.3">
      <c r="A283" s="97"/>
      <c r="B283" s="98"/>
      <c r="C283" s="99" t="str">
        <f>IFERROR(VLOOKUP(Tabela6[[#This Row],[produto]],produtos,3,0),"")</f>
        <v/>
      </c>
      <c r="D283" s="100" t="str">
        <f>IFERROR(Tabela6[[#This Row],[Qtd]]*Tabela6[[#This Row],[preço unitário]],"")</f>
        <v/>
      </c>
      <c r="F283" s="97"/>
      <c r="G283" s="97"/>
      <c r="H283" s="99" t="str">
        <f>IFERROR(VLOOKUP(Tabela7[[#This Row],[Produto]],produtos,3,0),"")</f>
        <v/>
      </c>
      <c r="I283" s="100" t="str">
        <f>IFERROR(Tabela7[[#This Row],[preço unitário]]*Tabela7[[#This Row],[Qtd]],"")</f>
        <v/>
      </c>
      <c r="K283" s="112"/>
      <c r="L283" s="112"/>
      <c r="M283" s="124"/>
    </row>
    <row r="284" spans="1:13" x14ac:dyDescent="0.3">
      <c r="A284" s="97"/>
      <c r="B284" s="98"/>
      <c r="C284" s="99" t="str">
        <f>IFERROR(VLOOKUP(Tabela6[[#This Row],[produto]],produtos,3,0),"")</f>
        <v/>
      </c>
      <c r="D284" s="100" t="str">
        <f>IFERROR(Tabela6[[#This Row],[Qtd]]*Tabela6[[#This Row],[preço unitário]],"")</f>
        <v/>
      </c>
      <c r="F284" s="97"/>
      <c r="G284" s="97"/>
      <c r="H284" s="99" t="str">
        <f>IFERROR(VLOOKUP(Tabela7[[#This Row],[Produto]],produtos,3,0),"")</f>
        <v/>
      </c>
      <c r="I284" s="100" t="str">
        <f>IFERROR(Tabela7[[#This Row],[preço unitário]]*Tabela7[[#This Row],[Qtd]],"")</f>
        <v/>
      </c>
      <c r="K284" s="112"/>
      <c r="L284" s="112"/>
      <c r="M284" s="124"/>
    </row>
    <row r="285" spans="1:13" x14ac:dyDescent="0.3">
      <c r="A285" s="97"/>
      <c r="B285" s="98"/>
      <c r="C285" s="99" t="str">
        <f>IFERROR(VLOOKUP(Tabela6[[#This Row],[produto]],produtos,3,0),"")</f>
        <v/>
      </c>
      <c r="D285" s="100" t="str">
        <f>IFERROR(Tabela6[[#This Row],[Qtd]]*Tabela6[[#This Row],[preço unitário]],"")</f>
        <v/>
      </c>
      <c r="F285" s="97"/>
      <c r="G285" s="97"/>
      <c r="H285" s="99" t="str">
        <f>IFERROR(VLOOKUP(Tabela7[[#This Row],[Produto]],produtos,3,0),"")</f>
        <v/>
      </c>
      <c r="I285" s="100" t="str">
        <f>IFERROR(Tabela7[[#This Row],[preço unitário]]*Tabela7[[#This Row],[Qtd]],"")</f>
        <v/>
      </c>
      <c r="K285" s="112"/>
      <c r="L285" s="112"/>
      <c r="M285" s="124"/>
    </row>
    <row r="286" spans="1:13" x14ac:dyDescent="0.3">
      <c r="A286" s="97"/>
      <c r="B286" s="98"/>
      <c r="C286" s="99" t="str">
        <f>IFERROR(VLOOKUP(Tabela6[[#This Row],[produto]],produtos,3,0),"")</f>
        <v/>
      </c>
      <c r="D286" s="100" t="str">
        <f>IFERROR(Tabela6[[#This Row],[Qtd]]*Tabela6[[#This Row],[preço unitário]],"")</f>
        <v/>
      </c>
      <c r="F286" s="97"/>
      <c r="G286" s="97"/>
      <c r="H286" s="99" t="str">
        <f>IFERROR(VLOOKUP(Tabela7[[#This Row],[Produto]],produtos,3,0),"")</f>
        <v/>
      </c>
      <c r="I286" s="100" t="str">
        <f>IFERROR(Tabela7[[#This Row],[preço unitário]]*Tabela7[[#This Row],[Qtd]],"")</f>
        <v/>
      </c>
      <c r="K286" s="112"/>
      <c r="L286" s="112"/>
      <c r="M286" s="124"/>
    </row>
    <row r="287" spans="1:13" x14ac:dyDescent="0.3">
      <c r="A287" s="97"/>
      <c r="B287" s="98"/>
      <c r="C287" s="99" t="str">
        <f>IFERROR(VLOOKUP(Tabela6[[#This Row],[produto]],produtos,3,0),"")</f>
        <v/>
      </c>
      <c r="D287" s="100" t="str">
        <f>IFERROR(Tabela6[[#This Row],[Qtd]]*Tabela6[[#This Row],[preço unitário]],"")</f>
        <v/>
      </c>
      <c r="F287" s="97"/>
      <c r="G287" s="97"/>
      <c r="H287" s="99" t="str">
        <f>IFERROR(VLOOKUP(Tabela7[[#This Row],[Produto]],produtos,3,0),"")</f>
        <v/>
      </c>
      <c r="I287" s="100" t="str">
        <f>IFERROR(Tabela7[[#This Row],[preço unitário]]*Tabela7[[#This Row],[Qtd]],"")</f>
        <v/>
      </c>
      <c r="K287" s="112"/>
      <c r="L287" s="112"/>
      <c r="M287" s="124"/>
    </row>
    <row r="288" spans="1:13" x14ac:dyDescent="0.3">
      <c r="A288" s="97"/>
      <c r="B288" s="98"/>
      <c r="C288" s="99" t="str">
        <f>IFERROR(VLOOKUP(Tabela6[[#This Row],[produto]],produtos,3,0),"")</f>
        <v/>
      </c>
      <c r="D288" s="100" t="str">
        <f>IFERROR(Tabela6[[#This Row],[Qtd]]*Tabela6[[#This Row],[preço unitário]],"")</f>
        <v/>
      </c>
      <c r="F288" s="97"/>
      <c r="G288" s="97"/>
      <c r="H288" s="99" t="str">
        <f>IFERROR(VLOOKUP(Tabela7[[#This Row],[Produto]],produtos,3,0),"")</f>
        <v/>
      </c>
      <c r="I288" s="100" t="str">
        <f>IFERROR(Tabela7[[#This Row],[preço unitário]]*Tabela7[[#This Row],[Qtd]],"")</f>
        <v/>
      </c>
      <c r="K288" s="112"/>
      <c r="L288" s="112"/>
      <c r="M288" s="124"/>
    </row>
    <row r="289" spans="1:13" x14ac:dyDescent="0.3">
      <c r="A289" s="97"/>
      <c r="B289" s="98"/>
      <c r="C289" s="99" t="str">
        <f>IFERROR(VLOOKUP(Tabela6[[#This Row],[produto]],produtos,3,0),"")</f>
        <v/>
      </c>
      <c r="D289" s="100" t="str">
        <f>IFERROR(Tabela6[[#This Row],[Qtd]]*Tabela6[[#This Row],[preço unitário]],"")</f>
        <v/>
      </c>
      <c r="F289" s="97"/>
      <c r="G289" s="97"/>
      <c r="H289" s="99" t="str">
        <f>IFERROR(VLOOKUP(Tabela7[[#This Row],[Produto]],produtos,3,0),"")</f>
        <v/>
      </c>
      <c r="I289" s="100" t="str">
        <f>IFERROR(Tabela7[[#This Row],[preço unitário]]*Tabela7[[#This Row],[Qtd]],"")</f>
        <v/>
      </c>
      <c r="K289" s="112"/>
      <c r="L289" s="112"/>
      <c r="M289" s="124"/>
    </row>
    <row r="290" spans="1:13" x14ac:dyDescent="0.3">
      <c r="A290" s="97"/>
      <c r="B290" s="98"/>
      <c r="C290" s="99" t="str">
        <f>IFERROR(VLOOKUP(Tabela6[[#This Row],[produto]],produtos,3,0),"")</f>
        <v/>
      </c>
      <c r="D290" s="100" t="str">
        <f>IFERROR(Tabela6[[#This Row],[Qtd]]*Tabela6[[#This Row],[preço unitário]],"")</f>
        <v/>
      </c>
      <c r="F290" s="97"/>
      <c r="G290" s="97"/>
      <c r="H290" s="99" t="str">
        <f>IFERROR(VLOOKUP(Tabela7[[#This Row],[Produto]],produtos,3,0),"")</f>
        <v/>
      </c>
      <c r="I290" s="100" t="str">
        <f>IFERROR(Tabela7[[#This Row],[preço unitário]]*Tabela7[[#This Row],[Qtd]],"")</f>
        <v/>
      </c>
      <c r="K290" s="112"/>
      <c r="L290" s="112"/>
      <c r="M290" s="124"/>
    </row>
    <row r="291" spans="1:13" x14ac:dyDescent="0.3">
      <c r="A291" s="97"/>
      <c r="B291" s="98"/>
      <c r="C291" s="99" t="str">
        <f>IFERROR(VLOOKUP(Tabela6[[#This Row],[produto]],produtos,3,0),"")</f>
        <v/>
      </c>
      <c r="D291" s="100" t="str">
        <f>IFERROR(Tabela6[[#This Row],[Qtd]]*Tabela6[[#This Row],[preço unitário]],"")</f>
        <v/>
      </c>
      <c r="F291" s="97"/>
      <c r="G291" s="97"/>
      <c r="H291" s="99" t="str">
        <f>IFERROR(VLOOKUP(Tabela7[[#This Row],[Produto]],produtos,3,0),"")</f>
        <v/>
      </c>
      <c r="I291" s="100" t="str">
        <f>IFERROR(Tabela7[[#This Row],[preço unitário]]*Tabela7[[#This Row],[Qtd]],"")</f>
        <v/>
      </c>
      <c r="K291" s="112"/>
      <c r="L291" s="112"/>
      <c r="M291" s="124"/>
    </row>
    <row r="292" spans="1:13" x14ac:dyDescent="0.3">
      <c r="A292" s="97"/>
      <c r="B292" s="98"/>
      <c r="C292" s="99" t="str">
        <f>IFERROR(VLOOKUP(Tabela6[[#This Row],[produto]],produtos,3,0),"")</f>
        <v/>
      </c>
      <c r="D292" s="100" t="str">
        <f>IFERROR(Tabela6[[#This Row],[Qtd]]*Tabela6[[#This Row],[preço unitário]],"")</f>
        <v/>
      </c>
      <c r="F292" s="97"/>
      <c r="G292" s="97"/>
      <c r="H292" s="99" t="str">
        <f>IFERROR(VLOOKUP(Tabela7[[#This Row],[Produto]],produtos,3,0),"")</f>
        <v/>
      </c>
      <c r="I292" s="100" t="str">
        <f>IFERROR(Tabela7[[#This Row],[preço unitário]]*Tabela7[[#This Row],[Qtd]],"")</f>
        <v/>
      </c>
      <c r="K292" s="112"/>
      <c r="L292" s="112"/>
      <c r="M292" s="124"/>
    </row>
    <row r="293" spans="1:13" x14ac:dyDescent="0.3">
      <c r="A293" s="97"/>
      <c r="B293" s="98"/>
      <c r="C293" s="99" t="str">
        <f>IFERROR(VLOOKUP(Tabela6[[#This Row],[produto]],produtos,3,0),"")</f>
        <v/>
      </c>
      <c r="D293" s="100" t="str">
        <f>IFERROR(Tabela6[[#This Row],[Qtd]]*Tabela6[[#This Row],[preço unitário]],"")</f>
        <v/>
      </c>
      <c r="F293" s="97"/>
      <c r="G293" s="97"/>
      <c r="H293" s="99" t="str">
        <f>IFERROR(VLOOKUP(Tabela7[[#This Row],[Produto]],produtos,3,0),"")</f>
        <v/>
      </c>
      <c r="I293" s="100" t="str">
        <f>IFERROR(Tabela7[[#This Row],[preço unitário]]*Tabela7[[#This Row],[Qtd]],"")</f>
        <v/>
      </c>
      <c r="K293" s="112"/>
      <c r="L293" s="112"/>
      <c r="M293" s="124"/>
    </row>
    <row r="294" spans="1:13" x14ac:dyDescent="0.3">
      <c r="A294" s="97"/>
      <c r="B294" s="98"/>
      <c r="C294" s="99" t="str">
        <f>IFERROR(VLOOKUP(Tabela6[[#This Row],[produto]],produtos,3,0),"")</f>
        <v/>
      </c>
      <c r="D294" s="100" t="str">
        <f>IFERROR(Tabela6[[#This Row],[Qtd]]*Tabela6[[#This Row],[preço unitário]],"")</f>
        <v/>
      </c>
      <c r="F294" s="97"/>
      <c r="G294" s="97"/>
      <c r="H294" s="99" t="str">
        <f>IFERROR(VLOOKUP(Tabela7[[#This Row],[Produto]],produtos,3,0),"")</f>
        <v/>
      </c>
      <c r="I294" s="100" t="str">
        <f>IFERROR(Tabela7[[#This Row],[preço unitário]]*Tabela7[[#This Row],[Qtd]],"")</f>
        <v/>
      </c>
      <c r="K294" s="112"/>
      <c r="L294" s="112"/>
      <c r="M294" s="124"/>
    </row>
    <row r="295" spans="1:13" x14ac:dyDescent="0.3">
      <c r="A295" s="97"/>
      <c r="B295" s="98"/>
      <c r="C295" s="99" t="str">
        <f>IFERROR(VLOOKUP(Tabela6[[#This Row],[produto]],produtos,3,0),"")</f>
        <v/>
      </c>
      <c r="D295" s="100" t="str">
        <f>IFERROR(Tabela6[[#This Row],[Qtd]]*Tabela6[[#This Row],[preço unitário]],"")</f>
        <v/>
      </c>
      <c r="F295" s="97"/>
      <c r="G295" s="97"/>
      <c r="H295" s="99" t="str">
        <f>IFERROR(VLOOKUP(Tabela7[[#This Row],[Produto]],produtos,3,0),"")</f>
        <v/>
      </c>
      <c r="I295" s="100" t="str">
        <f>IFERROR(Tabela7[[#This Row],[preço unitário]]*Tabela7[[#This Row],[Qtd]],"")</f>
        <v/>
      </c>
      <c r="K295" s="112"/>
      <c r="L295" s="112"/>
      <c r="M295" s="124"/>
    </row>
    <row r="296" spans="1:13" x14ac:dyDescent="0.3">
      <c r="A296" s="97"/>
      <c r="B296" s="98"/>
      <c r="C296" s="99" t="str">
        <f>IFERROR(VLOOKUP(Tabela6[[#This Row],[produto]],produtos,3,0),"")</f>
        <v/>
      </c>
      <c r="D296" s="100" t="str">
        <f>IFERROR(Tabela6[[#This Row],[Qtd]]*Tabela6[[#This Row],[preço unitário]],"")</f>
        <v/>
      </c>
      <c r="F296" s="97"/>
      <c r="G296" s="97"/>
      <c r="H296" s="99" t="str">
        <f>IFERROR(VLOOKUP(Tabela7[[#This Row],[Produto]],produtos,3,0),"")</f>
        <v/>
      </c>
      <c r="I296" s="100" t="str">
        <f>IFERROR(Tabela7[[#This Row],[preço unitário]]*Tabela7[[#This Row],[Qtd]],"")</f>
        <v/>
      </c>
      <c r="K296" s="112"/>
      <c r="L296" s="112"/>
      <c r="M296" s="124"/>
    </row>
    <row r="297" spans="1:13" x14ac:dyDescent="0.3">
      <c r="A297" s="97"/>
      <c r="B297" s="98"/>
      <c r="C297" s="99" t="str">
        <f>IFERROR(VLOOKUP(Tabela6[[#This Row],[produto]],produtos,3,0),"")</f>
        <v/>
      </c>
      <c r="D297" s="100" t="str">
        <f>IFERROR(Tabela6[[#This Row],[Qtd]]*Tabela6[[#This Row],[preço unitário]],"")</f>
        <v/>
      </c>
      <c r="F297" s="97"/>
      <c r="G297" s="97"/>
      <c r="H297" s="99" t="str">
        <f>IFERROR(VLOOKUP(Tabela7[[#This Row],[Produto]],produtos,3,0),"")</f>
        <v/>
      </c>
      <c r="I297" s="100" t="str">
        <f>IFERROR(Tabela7[[#This Row],[preço unitário]]*Tabela7[[#This Row],[Qtd]],"")</f>
        <v/>
      </c>
      <c r="K297" s="112"/>
      <c r="L297" s="112"/>
      <c r="M297" s="124"/>
    </row>
    <row r="298" spans="1:13" x14ac:dyDescent="0.3">
      <c r="A298" s="97"/>
      <c r="B298" s="98"/>
      <c r="C298" s="99" t="str">
        <f>IFERROR(VLOOKUP(Tabela6[[#This Row],[produto]],produtos,3,0),"")</f>
        <v/>
      </c>
      <c r="D298" s="100" t="str">
        <f>IFERROR(Tabela6[[#This Row],[Qtd]]*Tabela6[[#This Row],[preço unitário]],"")</f>
        <v/>
      </c>
      <c r="F298" s="97"/>
      <c r="G298" s="97"/>
      <c r="H298" s="99" t="str">
        <f>IFERROR(VLOOKUP(Tabela7[[#This Row],[Produto]],produtos,3,0),"")</f>
        <v/>
      </c>
      <c r="I298" s="100" t="str">
        <f>IFERROR(Tabela7[[#This Row],[preço unitário]]*Tabela7[[#This Row],[Qtd]],"")</f>
        <v/>
      </c>
      <c r="K298" s="112"/>
      <c r="L298" s="112"/>
      <c r="M298" s="124"/>
    </row>
    <row r="299" spans="1:13" x14ac:dyDescent="0.3">
      <c r="A299" s="97"/>
      <c r="B299" s="98"/>
      <c r="C299" s="99" t="str">
        <f>IFERROR(VLOOKUP(Tabela6[[#This Row],[produto]],produtos,3,0),"")</f>
        <v/>
      </c>
      <c r="D299" s="100" t="str">
        <f>IFERROR(Tabela6[[#This Row],[Qtd]]*Tabela6[[#This Row],[preço unitário]],"")</f>
        <v/>
      </c>
      <c r="F299" s="97"/>
      <c r="G299" s="97"/>
      <c r="H299" s="99" t="str">
        <f>IFERROR(VLOOKUP(Tabela7[[#This Row],[Produto]],produtos,3,0),"")</f>
        <v/>
      </c>
      <c r="I299" s="100" t="str">
        <f>IFERROR(Tabela7[[#This Row],[preço unitário]]*Tabela7[[#This Row],[Qtd]],"")</f>
        <v/>
      </c>
      <c r="K299" s="112"/>
      <c r="L299" s="112"/>
      <c r="M299" s="124"/>
    </row>
    <row r="300" spans="1:13" x14ac:dyDescent="0.3">
      <c r="A300" s="102"/>
      <c r="B300" s="103"/>
      <c r="C300" s="108" t="str">
        <f>IFERROR(VLOOKUP(Tabela6[[#This Row],[produto]],produtos,3,0),"")</f>
        <v/>
      </c>
      <c r="D300" s="109" t="str">
        <f>IFERROR(Tabela6[[#This Row],[Qtd]]*Tabela6[[#This Row],[preço unitário]],"")</f>
        <v/>
      </c>
      <c r="F300" s="102"/>
      <c r="G300" s="102"/>
      <c r="H300" s="108" t="str">
        <f>IFERROR(VLOOKUP(Tabela7[[#This Row],[Produto]],produtos,3,0),"")</f>
        <v/>
      </c>
      <c r="I300" s="109" t="str">
        <f>IFERROR(Tabela7[[#This Row],[preço unitário]]*Tabela7[[#This Row],[Qtd]],"")</f>
        <v/>
      </c>
      <c r="K300" s="112"/>
      <c r="L300" s="112"/>
      <c r="M300" s="124"/>
    </row>
  </sheetData>
  <mergeCells count="7">
    <mergeCell ref="A1:I1"/>
    <mergeCell ref="F4:H4"/>
    <mergeCell ref="A7:D7"/>
    <mergeCell ref="K7:M7"/>
    <mergeCell ref="F7:I7"/>
    <mergeCell ref="I4:J4"/>
    <mergeCell ref="I5:J5"/>
  </mergeCells>
  <conditionalFormatting sqref="K9:K30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I5:J5">
    <cfRule type="cellIs" dxfId="132" priority="1" operator="lessThan">
      <formula>0</formula>
    </cfRule>
  </conditionalFormatting>
  <dataValidations count="2">
    <dataValidation allowBlank="1" showInputMessage="1" showErrorMessage="1" promptTitle="atenção:" prompt="Verifique se o preço de compra deste produto continua o mesmo da tabela de cadastro , caso seja preciso altere, na tabela de produtos." sqref="C9:C300" xr:uid="{00000000-0002-0000-0800-000000000000}"/>
    <dataValidation allowBlank="1" showInputMessage="1" showErrorMessage="1" promptTitle="ATENÇÃO:" prompt="Verifique se o preço de compra deste produto continua o mesmo da tabela de cadastro , caso seja preciso altere, na tabela de produtos." sqref="B9:B300" xr:uid="{00000000-0002-0000-0800-000001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FD58D3E-59C5-4C5B-815A-C19938DE1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iangles" iconId="1"/>
              <x14:cfIcon iconSet="3Triangles" iconId="2"/>
            </x14:iconSet>
          </x14:cfRule>
          <xm:sqref>K9:K300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OFFSET(produtos!$B$4,0,0,COUNTA(produtos!$B$4:$B$9997),1)</xm:f>
          </x14:formula1>
          <xm:sqref>A9:A670 F9:F300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M300"/>
  <sheetViews>
    <sheetView showGridLines="0" workbookViewId="0">
      <pane ySplit="8" topLeftCell="A9" activePane="bottomLeft" state="frozen"/>
      <selection activeCell="F22" sqref="F22"/>
      <selection pane="bottomLeft" activeCell="F22" sqref="F22"/>
    </sheetView>
  </sheetViews>
  <sheetFormatPr defaultColWidth="0" defaultRowHeight="14.4" x14ac:dyDescent="0.3"/>
  <cols>
    <col min="1" max="1" width="26" style="88" customWidth="1"/>
    <col min="2" max="2" width="8.33203125" style="88" customWidth="1"/>
    <col min="3" max="3" width="22" style="106" bestFit="1" customWidth="1"/>
    <col min="4" max="4" width="12.44140625" style="106" customWidth="1"/>
    <col min="5" max="5" width="4.6640625" style="88" customWidth="1"/>
    <col min="6" max="6" width="20.33203125" style="88" customWidth="1"/>
    <col min="7" max="7" width="9.109375" style="88" bestFit="1" customWidth="1"/>
    <col min="8" max="8" width="20.44140625" style="106" bestFit="1" customWidth="1"/>
    <col min="9" max="9" width="12.44140625" style="106" customWidth="1"/>
    <col min="10" max="10" width="5.5546875" style="88" customWidth="1"/>
    <col min="11" max="12" width="18.88671875" style="88" hidden="1" customWidth="1"/>
    <col min="13" max="13" width="10.44140625" style="86" hidden="1" customWidth="1"/>
    <col min="14" max="16384" width="9.109375" style="86" hidden="1"/>
  </cols>
  <sheetData>
    <row r="1" spans="1:13" ht="36" customHeight="1" x14ac:dyDescent="0.3">
      <c r="A1" s="221" t="s">
        <v>14</v>
      </c>
      <c r="B1" s="221"/>
      <c r="C1" s="221"/>
      <c r="D1" s="221"/>
      <c r="E1" s="221"/>
      <c r="F1" s="221"/>
      <c r="G1" s="221"/>
      <c r="H1" s="221"/>
      <c r="I1" s="221"/>
      <c r="J1" s="85"/>
      <c r="K1" s="85"/>
      <c r="L1" s="85"/>
      <c r="M1" s="85"/>
    </row>
    <row r="2" spans="1:13" ht="9" customHeight="1" x14ac:dyDescent="0.3">
      <c r="A2" s="87"/>
      <c r="B2" s="87"/>
      <c r="C2" s="105"/>
      <c r="D2" s="105"/>
      <c r="E2" s="87"/>
      <c r="F2" s="87"/>
      <c r="G2" s="87"/>
      <c r="H2" s="105"/>
      <c r="I2" s="105"/>
      <c r="J2" s="87"/>
      <c r="K2" s="87"/>
      <c r="L2" s="243"/>
      <c r="M2" s="243"/>
    </row>
    <row r="3" spans="1:13" ht="9" customHeight="1" x14ac:dyDescent="0.3"/>
    <row r="4" spans="1:13" ht="27.6" x14ac:dyDescent="0.3">
      <c r="A4" s="89"/>
      <c r="B4" s="90" t="s">
        <v>26</v>
      </c>
      <c r="C4" s="91"/>
      <c r="D4" s="91" t="s">
        <v>28</v>
      </c>
      <c r="E4" s="90"/>
      <c r="F4" s="216" t="s">
        <v>10</v>
      </c>
      <c r="G4" s="216"/>
      <c r="H4" s="216"/>
      <c r="I4" s="219" t="s">
        <v>27</v>
      </c>
      <c r="J4" s="219"/>
      <c r="K4" s="219"/>
      <c r="L4" s="90"/>
      <c r="M4" s="90"/>
    </row>
    <row r="5" spans="1:13" x14ac:dyDescent="0.3">
      <c r="A5" s="89"/>
      <c r="B5" s="90">
        <f>SUM(Tabela9[Qtd])</f>
        <v>4</v>
      </c>
      <c r="C5" s="91"/>
      <c r="D5" s="91">
        <f>SUM(Tabela9[Total])</f>
        <v>0</v>
      </c>
      <c r="E5" s="90"/>
      <c r="F5" s="90"/>
      <c r="G5" s="90">
        <f>SUM(Tabela10[Qtd])</f>
        <v>3</v>
      </c>
      <c r="H5" s="91">
        <f>SUM(Tabela10[total])</f>
        <v>0</v>
      </c>
      <c r="I5" s="219">
        <f>H5-D5</f>
        <v>0</v>
      </c>
      <c r="J5" s="219"/>
      <c r="K5" s="219"/>
      <c r="L5" s="90"/>
      <c r="M5" s="90"/>
    </row>
    <row r="7" spans="1:13" ht="15" customHeight="1" x14ac:dyDescent="0.3">
      <c r="A7" s="240" t="s">
        <v>5</v>
      </c>
      <c r="B7" s="240"/>
      <c r="C7" s="240"/>
      <c r="D7" s="241"/>
      <c r="F7" s="237" t="s">
        <v>8</v>
      </c>
      <c r="G7" s="238"/>
      <c r="H7" s="238"/>
      <c r="I7" s="238"/>
      <c r="K7" s="242"/>
      <c r="L7" s="242"/>
      <c r="M7" s="242"/>
    </row>
    <row r="8" spans="1:13" ht="15" customHeight="1" x14ac:dyDescent="0.3">
      <c r="A8" s="93" t="s">
        <v>3</v>
      </c>
      <c r="B8" s="94" t="s">
        <v>6</v>
      </c>
      <c r="C8" s="107" t="s">
        <v>25</v>
      </c>
      <c r="D8" s="110" t="s">
        <v>4</v>
      </c>
      <c r="F8" s="94" t="s">
        <v>3</v>
      </c>
      <c r="G8" s="96" t="s">
        <v>6</v>
      </c>
      <c r="H8" s="107" t="s">
        <v>24</v>
      </c>
      <c r="I8" s="110" t="s">
        <v>9</v>
      </c>
      <c r="J8" s="86"/>
      <c r="K8" s="111"/>
      <c r="L8" s="111"/>
      <c r="M8" s="111"/>
    </row>
    <row r="9" spans="1:13" x14ac:dyDescent="0.3">
      <c r="A9" s="97" t="s">
        <v>2</v>
      </c>
      <c r="B9" s="98">
        <v>4</v>
      </c>
      <c r="C9" s="99" t="str">
        <f>IFERROR(VLOOKUP(Tabela9[[#This Row],[Produto]],produtos,3,0),"")</f>
        <v/>
      </c>
      <c r="D9" s="100" t="str">
        <f>IFERROR(Tabela9[[#This Row],[preço uni.compra]]*Tabela9[[#This Row],[Qtd]],"")</f>
        <v/>
      </c>
      <c r="E9" s="86"/>
      <c r="F9" s="101" t="s">
        <v>2</v>
      </c>
      <c r="G9" s="97">
        <v>3</v>
      </c>
      <c r="H9" s="99" t="str">
        <f>IFERROR(VLOOKUP(Tabela10[[#This Row],[Produto]],produtos,5,0),"")</f>
        <v/>
      </c>
      <c r="I9" s="100" t="str">
        <f>IFERROR(Tabela10[[#This Row],[preço De venda]]*Tabela10[[#This Row],[Qtd]],"")</f>
        <v/>
      </c>
      <c r="J9" s="86"/>
      <c r="K9" s="112"/>
      <c r="L9" s="112"/>
      <c r="M9" s="112"/>
    </row>
    <row r="10" spans="1:13" x14ac:dyDescent="0.3">
      <c r="A10" s="97"/>
      <c r="B10" s="98"/>
      <c r="C10" s="99" t="str">
        <f>IFERROR(VLOOKUP(Tabela9[[#This Row],[Produto]],produtos,3,0),"")</f>
        <v/>
      </c>
      <c r="D10" s="100" t="str">
        <f>IFERROR(Tabela9[[#This Row],[preço uni.compra]]*Tabela9[[#This Row],[Qtd]],"")</f>
        <v/>
      </c>
      <c r="E10" s="86"/>
      <c r="F10" s="97"/>
      <c r="G10" s="97"/>
      <c r="H10" s="99" t="str">
        <f>IFERROR(VLOOKUP(Tabela10[[#This Row],[Produto]],produtos,5,0),"")</f>
        <v/>
      </c>
      <c r="I10" s="100" t="str">
        <f>IFERROR(Tabela10[[#This Row],[preço De venda]]*Tabela10[[#This Row],[Qtd]],"")</f>
        <v/>
      </c>
      <c r="J10" s="86"/>
      <c r="K10" s="112"/>
      <c r="L10" s="112"/>
      <c r="M10" s="112"/>
    </row>
    <row r="11" spans="1:13" x14ac:dyDescent="0.3">
      <c r="A11" s="97"/>
      <c r="B11" s="98"/>
      <c r="C11" s="99" t="str">
        <f>IFERROR(VLOOKUP(Tabela9[[#This Row],[Produto]],produtos,3,0),"")</f>
        <v/>
      </c>
      <c r="D11" s="100" t="str">
        <f>IFERROR(Tabela9[[#This Row],[preço uni.compra]]*Tabela9[[#This Row],[Qtd]],"")</f>
        <v/>
      </c>
      <c r="E11" s="86"/>
      <c r="F11" s="97"/>
      <c r="G11" s="97"/>
      <c r="H11" s="99" t="str">
        <f>IFERROR(VLOOKUP(Tabela10[[#This Row],[Produto]],produtos,5,0),"")</f>
        <v/>
      </c>
      <c r="I11" s="100" t="str">
        <f>IFERROR(Tabela10[[#This Row],[preço De venda]]*Tabela10[[#This Row],[Qtd]],"")</f>
        <v/>
      </c>
      <c r="J11" s="86"/>
      <c r="K11" s="112"/>
      <c r="L11" s="112"/>
      <c r="M11" s="112"/>
    </row>
    <row r="12" spans="1:13" x14ac:dyDescent="0.3">
      <c r="A12" s="97"/>
      <c r="B12" s="98"/>
      <c r="C12" s="99" t="str">
        <f>IFERROR(VLOOKUP(Tabela9[[#This Row],[Produto]],produtos,3,0),"")</f>
        <v/>
      </c>
      <c r="D12" s="100" t="str">
        <f>IFERROR(Tabela9[[#This Row],[preço uni.compra]]*Tabela9[[#This Row],[Qtd]],"")</f>
        <v/>
      </c>
      <c r="E12" s="86"/>
      <c r="F12" s="97"/>
      <c r="G12" s="97"/>
      <c r="H12" s="99" t="str">
        <f>IFERROR(VLOOKUP(Tabela10[[#This Row],[Produto]],produtos,5,0),"")</f>
        <v/>
      </c>
      <c r="I12" s="100" t="str">
        <f>IFERROR(Tabela10[[#This Row],[preço De venda]]*Tabela10[[#This Row],[Qtd]],"")</f>
        <v/>
      </c>
      <c r="J12" s="86"/>
      <c r="K12" s="112"/>
      <c r="L12" s="112"/>
      <c r="M12" s="112"/>
    </row>
    <row r="13" spans="1:13" x14ac:dyDescent="0.3">
      <c r="A13" s="97"/>
      <c r="B13" s="98"/>
      <c r="C13" s="99" t="str">
        <f>IFERROR(VLOOKUP(Tabela9[[#This Row],[Produto]],produtos,3,0),"")</f>
        <v/>
      </c>
      <c r="D13" s="100" t="str">
        <f>IFERROR(Tabela9[[#This Row],[preço uni.compra]]*Tabela9[[#This Row],[Qtd]],"")</f>
        <v/>
      </c>
      <c r="E13" s="86"/>
      <c r="F13" s="97"/>
      <c r="G13" s="97"/>
      <c r="H13" s="99" t="str">
        <f>IFERROR(VLOOKUP(Tabela10[[#This Row],[Produto]],produtos,5,0),"")</f>
        <v/>
      </c>
      <c r="I13" s="100" t="str">
        <f>IFERROR(Tabela10[[#This Row],[preço De venda]]*Tabela10[[#This Row],[Qtd]],"")</f>
        <v/>
      </c>
      <c r="J13" s="86"/>
      <c r="K13" s="112"/>
      <c r="L13" s="112"/>
      <c r="M13" s="112"/>
    </row>
    <row r="14" spans="1:13" x14ac:dyDescent="0.3">
      <c r="A14" s="97"/>
      <c r="B14" s="98"/>
      <c r="C14" s="99" t="str">
        <f>IFERROR(VLOOKUP(Tabela9[[#This Row],[Produto]],produtos,3,0),"")</f>
        <v/>
      </c>
      <c r="D14" s="100" t="str">
        <f>IFERROR(Tabela9[[#This Row],[preço uni.compra]]*Tabela9[[#This Row],[Qtd]],"")</f>
        <v/>
      </c>
      <c r="E14" s="86"/>
      <c r="F14" s="97"/>
      <c r="G14" s="97"/>
      <c r="H14" s="99" t="str">
        <f>IFERROR(VLOOKUP(Tabela10[[#This Row],[Produto]],produtos,5,0),"")</f>
        <v/>
      </c>
      <c r="I14" s="100" t="str">
        <f>IFERROR(Tabela10[[#This Row],[preço De venda]]*Tabela10[[#This Row],[Qtd]],"")</f>
        <v/>
      </c>
      <c r="J14" s="86"/>
      <c r="K14" s="112"/>
      <c r="L14" s="112"/>
      <c r="M14" s="112"/>
    </row>
    <row r="15" spans="1:13" x14ac:dyDescent="0.3">
      <c r="A15" s="97"/>
      <c r="B15" s="98"/>
      <c r="C15" s="99" t="str">
        <f>IFERROR(VLOOKUP(Tabela9[[#This Row],[Produto]],produtos,3,0),"")</f>
        <v/>
      </c>
      <c r="D15" s="100" t="str">
        <f>IFERROR(Tabela9[[#This Row],[preço uni.compra]]*Tabela9[[#This Row],[Qtd]],"")</f>
        <v/>
      </c>
      <c r="E15" s="86"/>
      <c r="F15" s="97"/>
      <c r="G15" s="97"/>
      <c r="H15" s="99" t="str">
        <f>IFERROR(VLOOKUP(Tabela10[[#This Row],[Produto]],produtos,5,0),"")</f>
        <v/>
      </c>
      <c r="I15" s="100" t="str">
        <f>IFERROR(Tabela10[[#This Row],[preço De venda]]*Tabela10[[#This Row],[Qtd]],"")</f>
        <v/>
      </c>
      <c r="J15" s="86"/>
      <c r="K15" s="112"/>
      <c r="L15" s="112"/>
      <c r="M15" s="112"/>
    </row>
    <row r="16" spans="1:13" x14ac:dyDescent="0.3">
      <c r="A16" s="97"/>
      <c r="B16" s="98"/>
      <c r="C16" s="99" t="str">
        <f>IFERROR(VLOOKUP(Tabela9[[#This Row],[Produto]],produtos,3,0),"")</f>
        <v/>
      </c>
      <c r="D16" s="100" t="str">
        <f>IFERROR(Tabela9[[#This Row],[preço uni.compra]]*Tabela9[[#This Row],[Qtd]],"")</f>
        <v/>
      </c>
      <c r="E16" s="86"/>
      <c r="F16" s="97"/>
      <c r="G16" s="97"/>
      <c r="H16" s="99" t="str">
        <f>IFERROR(VLOOKUP(Tabela10[[#This Row],[Produto]],produtos,5,0),"")</f>
        <v/>
      </c>
      <c r="I16" s="100" t="str">
        <f>IFERROR(Tabela10[[#This Row],[preço De venda]]*Tabela10[[#This Row],[Qtd]],"")</f>
        <v/>
      </c>
      <c r="J16" s="86"/>
      <c r="K16" s="112"/>
      <c r="L16" s="112"/>
      <c r="M16" s="112"/>
    </row>
    <row r="17" spans="1:13" x14ac:dyDescent="0.3">
      <c r="A17" s="97"/>
      <c r="B17" s="98"/>
      <c r="C17" s="99" t="str">
        <f>IFERROR(VLOOKUP(Tabela9[[#This Row],[Produto]],produtos,3,0),"")</f>
        <v/>
      </c>
      <c r="D17" s="100" t="str">
        <f>IFERROR(Tabela9[[#This Row],[preço uni.compra]]*Tabela9[[#This Row],[Qtd]],"")</f>
        <v/>
      </c>
      <c r="E17" s="86"/>
      <c r="F17" s="97"/>
      <c r="G17" s="97"/>
      <c r="H17" s="99" t="str">
        <f>IFERROR(VLOOKUP(Tabela10[[#This Row],[Produto]],produtos,5,0),"")</f>
        <v/>
      </c>
      <c r="I17" s="100" t="str">
        <f>IFERROR(Tabela10[[#This Row],[preço De venda]]*Tabela10[[#This Row],[Qtd]],"")</f>
        <v/>
      </c>
      <c r="J17" s="86"/>
      <c r="K17" s="112"/>
      <c r="L17" s="112"/>
      <c r="M17" s="112"/>
    </row>
    <row r="18" spans="1:13" x14ac:dyDescent="0.3">
      <c r="A18" s="97"/>
      <c r="B18" s="98"/>
      <c r="C18" s="99" t="str">
        <f>IFERROR(VLOOKUP(Tabela9[[#This Row],[Produto]],produtos,3,0),"")</f>
        <v/>
      </c>
      <c r="D18" s="100" t="str">
        <f>IFERROR(Tabela9[[#This Row],[preço uni.compra]]*Tabela9[[#This Row],[Qtd]],"")</f>
        <v/>
      </c>
      <c r="E18" s="86"/>
      <c r="F18" s="97"/>
      <c r="G18" s="97"/>
      <c r="H18" s="99" t="str">
        <f>IFERROR(VLOOKUP(Tabela10[[#This Row],[Produto]],produtos,5,0),"")</f>
        <v/>
      </c>
      <c r="I18" s="100" t="str">
        <f>IFERROR(Tabela10[[#This Row],[preço De venda]]*Tabela10[[#This Row],[Qtd]],"")</f>
        <v/>
      </c>
      <c r="J18" s="86"/>
      <c r="K18" s="112"/>
      <c r="L18" s="112"/>
      <c r="M18" s="112"/>
    </row>
    <row r="19" spans="1:13" x14ac:dyDescent="0.3">
      <c r="A19" s="97"/>
      <c r="B19" s="98"/>
      <c r="C19" s="99" t="str">
        <f>IFERROR(VLOOKUP(Tabela9[[#This Row],[Produto]],produtos,3,0),"")</f>
        <v/>
      </c>
      <c r="D19" s="100" t="str">
        <f>IFERROR(Tabela9[[#This Row],[preço uni.compra]]*Tabela9[[#This Row],[Qtd]],"")</f>
        <v/>
      </c>
      <c r="E19" s="86"/>
      <c r="F19" s="97"/>
      <c r="G19" s="97"/>
      <c r="H19" s="99" t="str">
        <f>IFERROR(VLOOKUP(Tabela10[[#This Row],[Produto]],produtos,5,0),"")</f>
        <v/>
      </c>
      <c r="I19" s="100" t="str">
        <f>IFERROR(Tabela10[[#This Row],[preço De venda]]*Tabela10[[#This Row],[Qtd]],"")</f>
        <v/>
      </c>
      <c r="J19" s="86"/>
      <c r="K19" s="112"/>
      <c r="L19" s="112"/>
      <c r="M19" s="112"/>
    </row>
    <row r="20" spans="1:13" x14ac:dyDescent="0.3">
      <c r="A20" s="97"/>
      <c r="B20" s="98"/>
      <c r="C20" s="99" t="str">
        <f>IFERROR(VLOOKUP(Tabela9[[#This Row],[Produto]],produtos,3,0),"")</f>
        <v/>
      </c>
      <c r="D20" s="100" t="str">
        <f>IFERROR(Tabela9[[#This Row],[preço uni.compra]]*Tabela9[[#This Row],[Qtd]],"")</f>
        <v/>
      </c>
      <c r="E20" s="86"/>
      <c r="F20" s="97"/>
      <c r="G20" s="97"/>
      <c r="H20" s="99" t="str">
        <f>IFERROR(VLOOKUP(Tabela10[[#This Row],[Produto]],produtos,5,0),"")</f>
        <v/>
      </c>
      <c r="I20" s="100" t="str">
        <f>IFERROR(Tabela10[[#This Row],[preço De venda]]*Tabela10[[#This Row],[Qtd]],"")</f>
        <v/>
      </c>
      <c r="J20" s="86"/>
      <c r="K20" s="112"/>
      <c r="L20" s="112"/>
      <c r="M20" s="112"/>
    </row>
    <row r="21" spans="1:13" x14ac:dyDescent="0.3">
      <c r="A21" s="97"/>
      <c r="B21" s="98"/>
      <c r="C21" s="99" t="str">
        <f>IFERROR(VLOOKUP(Tabela9[[#This Row],[Produto]],produtos,3,0),"")</f>
        <v/>
      </c>
      <c r="D21" s="100" t="str">
        <f>IFERROR(Tabela9[[#This Row],[preço uni.compra]]*Tabela9[[#This Row],[Qtd]],"")</f>
        <v/>
      </c>
      <c r="E21" s="86"/>
      <c r="F21" s="97"/>
      <c r="G21" s="97"/>
      <c r="H21" s="99" t="str">
        <f>IFERROR(VLOOKUP(Tabela10[[#This Row],[Produto]],produtos,5,0),"")</f>
        <v/>
      </c>
      <c r="I21" s="100" t="str">
        <f>IFERROR(Tabela10[[#This Row],[preço De venda]]*Tabela10[[#This Row],[Qtd]],"")</f>
        <v/>
      </c>
      <c r="J21" s="86"/>
      <c r="K21" s="112"/>
      <c r="L21" s="112"/>
      <c r="M21" s="112"/>
    </row>
    <row r="22" spans="1:13" x14ac:dyDescent="0.3">
      <c r="A22" s="97"/>
      <c r="B22" s="98"/>
      <c r="C22" s="99" t="str">
        <f>IFERROR(VLOOKUP(Tabela9[[#This Row],[Produto]],produtos,3,0),"")</f>
        <v/>
      </c>
      <c r="D22" s="100" t="str">
        <f>IFERROR(Tabela9[[#This Row],[preço uni.compra]]*Tabela9[[#This Row],[Qtd]],"")</f>
        <v/>
      </c>
      <c r="E22" s="86"/>
      <c r="F22" s="97"/>
      <c r="G22" s="97"/>
      <c r="H22" s="99" t="str">
        <f>IFERROR(VLOOKUP(Tabela10[[#This Row],[Produto]],produtos,5,0),"")</f>
        <v/>
      </c>
      <c r="I22" s="100" t="str">
        <f>IFERROR(Tabela10[[#This Row],[preço De venda]]*Tabela10[[#This Row],[Qtd]],"")</f>
        <v/>
      </c>
      <c r="J22" s="86"/>
      <c r="K22" s="112"/>
      <c r="L22" s="112"/>
      <c r="M22" s="112"/>
    </row>
    <row r="23" spans="1:13" x14ac:dyDescent="0.3">
      <c r="A23" s="97"/>
      <c r="B23" s="98"/>
      <c r="C23" s="99" t="str">
        <f>IFERROR(VLOOKUP(Tabela9[[#This Row],[Produto]],produtos,3,0),"")</f>
        <v/>
      </c>
      <c r="D23" s="100" t="str">
        <f>IFERROR(Tabela9[[#This Row],[preço uni.compra]]*Tabela9[[#This Row],[Qtd]],"")</f>
        <v/>
      </c>
      <c r="E23" s="86"/>
      <c r="F23" s="97"/>
      <c r="G23" s="97"/>
      <c r="H23" s="99" t="str">
        <f>IFERROR(VLOOKUP(Tabela10[[#This Row],[Produto]],produtos,5,0),"")</f>
        <v/>
      </c>
      <c r="I23" s="100" t="str">
        <f>IFERROR(Tabela10[[#This Row],[preço De venda]]*Tabela10[[#This Row],[Qtd]],"")</f>
        <v/>
      </c>
      <c r="J23" s="86"/>
      <c r="K23" s="112"/>
      <c r="L23" s="112"/>
      <c r="M23" s="112"/>
    </row>
    <row r="24" spans="1:13" x14ac:dyDescent="0.3">
      <c r="A24" s="97"/>
      <c r="B24" s="98"/>
      <c r="C24" s="99" t="str">
        <f>IFERROR(VLOOKUP(Tabela9[[#This Row],[Produto]],produtos,3,0),"")</f>
        <v/>
      </c>
      <c r="D24" s="100" t="str">
        <f>IFERROR(Tabela9[[#This Row],[preço uni.compra]]*Tabela9[[#This Row],[Qtd]],"")</f>
        <v/>
      </c>
      <c r="E24" s="86"/>
      <c r="F24" s="97"/>
      <c r="G24" s="97"/>
      <c r="H24" s="99" t="str">
        <f>IFERROR(VLOOKUP(Tabela10[[#This Row],[Produto]],produtos,5,0),"")</f>
        <v/>
      </c>
      <c r="I24" s="100" t="str">
        <f>IFERROR(Tabela10[[#This Row],[preço De venda]]*Tabela10[[#This Row],[Qtd]],"")</f>
        <v/>
      </c>
      <c r="J24" s="86"/>
      <c r="K24" s="112"/>
      <c r="L24" s="112"/>
      <c r="M24" s="112"/>
    </row>
    <row r="25" spans="1:13" x14ac:dyDescent="0.3">
      <c r="A25" s="97"/>
      <c r="B25" s="98"/>
      <c r="C25" s="99" t="str">
        <f>IFERROR(VLOOKUP(Tabela9[[#This Row],[Produto]],produtos,3,0),"")</f>
        <v/>
      </c>
      <c r="D25" s="100" t="str">
        <f>IFERROR(Tabela9[[#This Row],[preço uni.compra]]*Tabela9[[#This Row],[Qtd]],"")</f>
        <v/>
      </c>
      <c r="E25" s="86"/>
      <c r="F25" s="97"/>
      <c r="G25" s="97"/>
      <c r="H25" s="99" t="str">
        <f>IFERROR(VLOOKUP(Tabela10[[#This Row],[Produto]],produtos,5,0),"")</f>
        <v/>
      </c>
      <c r="I25" s="100" t="str">
        <f>IFERROR(Tabela10[[#This Row],[preço De venda]]*Tabela10[[#This Row],[Qtd]],"")</f>
        <v/>
      </c>
      <c r="J25" s="86"/>
      <c r="K25" s="112"/>
      <c r="L25" s="112"/>
      <c r="M25" s="112"/>
    </row>
    <row r="26" spans="1:13" x14ac:dyDescent="0.3">
      <c r="A26" s="97"/>
      <c r="B26" s="98"/>
      <c r="C26" s="99" t="str">
        <f>IFERROR(VLOOKUP(Tabela9[[#This Row],[Produto]],produtos,3,0),"")</f>
        <v/>
      </c>
      <c r="D26" s="100" t="str">
        <f>IFERROR(Tabela9[[#This Row],[preço uni.compra]]*Tabela9[[#This Row],[Qtd]],"")</f>
        <v/>
      </c>
      <c r="E26" s="86"/>
      <c r="F26" s="97"/>
      <c r="G26" s="97"/>
      <c r="H26" s="99" t="str">
        <f>IFERROR(VLOOKUP(Tabela10[[#This Row],[Produto]],produtos,5,0),"")</f>
        <v/>
      </c>
      <c r="I26" s="100" t="str">
        <f>IFERROR(Tabela10[[#This Row],[preço De venda]]*Tabela10[[#This Row],[Qtd]],"")</f>
        <v/>
      </c>
      <c r="J26" s="86"/>
      <c r="K26" s="112"/>
      <c r="L26" s="112"/>
      <c r="M26" s="112"/>
    </row>
    <row r="27" spans="1:13" x14ac:dyDescent="0.3">
      <c r="A27" s="97"/>
      <c r="B27" s="98"/>
      <c r="C27" s="99" t="str">
        <f>IFERROR(VLOOKUP(Tabela9[[#This Row],[Produto]],produtos,3,0),"")</f>
        <v/>
      </c>
      <c r="D27" s="100" t="str">
        <f>IFERROR(Tabela9[[#This Row],[preço uni.compra]]*Tabela9[[#This Row],[Qtd]],"")</f>
        <v/>
      </c>
      <c r="E27" s="86"/>
      <c r="F27" s="97"/>
      <c r="G27" s="97"/>
      <c r="H27" s="99" t="str">
        <f>IFERROR(VLOOKUP(Tabela10[[#This Row],[Produto]],produtos,5,0),"")</f>
        <v/>
      </c>
      <c r="I27" s="100" t="str">
        <f>IFERROR(Tabela10[[#This Row],[preço De venda]]*Tabela10[[#This Row],[Qtd]],"")</f>
        <v/>
      </c>
      <c r="J27" s="86"/>
      <c r="K27" s="112"/>
      <c r="L27" s="112"/>
      <c r="M27" s="112"/>
    </row>
    <row r="28" spans="1:13" x14ac:dyDescent="0.3">
      <c r="A28" s="97"/>
      <c r="B28" s="98"/>
      <c r="C28" s="99" t="str">
        <f>IFERROR(VLOOKUP(Tabela9[[#This Row],[Produto]],produtos,3,0),"")</f>
        <v/>
      </c>
      <c r="D28" s="100" t="str">
        <f>IFERROR(Tabela9[[#This Row],[preço uni.compra]]*Tabela9[[#This Row],[Qtd]],"")</f>
        <v/>
      </c>
      <c r="E28" s="86"/>
      <c r="F28" s="97"/>
      <c r="G28" s="97"/>
      <c r="H28" s="99" t="str">
        <f>IFERROR(VLOOKUP(Tabela10[[#This Row],[Produto]],produtos,5,0),"")</f>
        <v/>
      </c>
      <c r="I28" s="100" t="str">
        <f>IFERROR(Tabela10[[#This Row],[preço De venda]]*Tabela10[[#This Row],[Qtd]],"")</f>
        <v/>
      </c>
      <c r="J28" s="86"/>
      <c r="K28" s="112"/>
      <c r="L28" s="112"/>
      <c r="M28" s="112"/>
    </row>
    <row r="29" spans="1:13" x14ac:dyDescent="0.3">
      <c r="A29" s="97"/>
      <c r="B29" s="98"/>
      <c r="C29" s="99" t="str">
        <f>IFERROR(VLOOKUP(Tabela9[[#This Row],[Produto]],produtos,3,0),"")</f>
        <v/>
      </c>
      <c r="D29" s="100" t="str">
        <f>IFERROR(Tabela9[[#This Row],[preço uni.compra]]*Tabela9[[#This Row],[Qtd]],"")</f>
        <v/>
      </c>
      <c r="E29" s="86"/>
      <c r="F29" s="97"/>
      <c r="G29" s="97"/>
      <c r="H29" s="99" t="str">
        <f>IFERROR(VLOOKUP(Tabela10[[#This Row],[Produto]],produtos,5,0),"")</f>
        <v/>
      </c>
      <c r="I29" s="100" t="str">
        <f>IFERROR(Tabela10[[#This Row],[preço De venda]]*Tabela10[[#This Row],[Qtd]],"")</f>
        <v/>
      </c>
      <c r="J29" s="86"/>
      <c r="K29" s="112"/>
      <c r="L29" s="112"/>
      <c r="M29" s="112"/>
    </row>
    <row r="30" spans="1:13" x14ac:dyDescent="0.3">
      <c r="A30" s="97"/>
      <c r="B30" s="98"/>
      <c r="C30" s="99" t="str">
        <f>IFERROR(VLOOKUP(Tabela9[[#This Row],[Produto]],produtos,3,0),"")</f>
        <v/>
      </c>
      <c r="D30" s="100" t="str">
        <f>IFERROR(Tabela9[[#This Row],[preço uni.compra]]*Tabela9[[#This Row],[Qtd]],"")</f>
        <v/>
      </c>
      <c r="E30" s="86"/>
      <c r="F30" s="97"/>
      <c r="G30" s="97"/>
      <c r="H30" s="99" t="str">
        <f>IFERROR(VLOOKUP(Tabela10[[#This Row],[Produto]],produtos,5,0),"")</f>
        <v/>
      </c>
      <c r="I30" s="100" t="str">
        <f>IFERROR(Tabela10[[#This Row],[preço De venda]]*Tabela10[[#This Row],[Qtd]],"")</f>
        <v/>
      </c>
      <c r="J30" s="86"/>
      <c r="K30" s="112"/>
      <c r="L30" s="112"/>
      <c r="M30" s="112"/>
    </row>
    <row r="31" spans="1:13" x14ac:dyDescent="0.3">
      <c r="A31" s="97"/>
      <c r="B31" s="98"/>
      <c r="C31" s="99" t="str">
        <f>IFERROR(VLOOKUP(Tabela9[[#This Row],[Produto]],produtos,3,0),"")</f>
        <v/>
      </c>
      <c r="D31" s="100" t="str">
        <f>IFERROR(Tabela9[[#This Row],[preço uni.compra]]*Tabela9[[#This Row],[Qtd]],"")</f>
        <v/>
      </c>
      <c r="E31" s="86"/>
      <c r="F31" s="97"/>
      <c r="G31" s="97"/>
      <c r="H31" s="99" t="str">
        <f>IFERROR(VLOOKUP(Tabela10[[#This Row],[Produto]],produtos,5,0),"")</f>
        <v/>
      </c>
      <c r="I31" s="100" t="str">
        <f>IFERROR(Tabela10[[#This Row],[preço De venda]]*Tabela10[[#This Row],[Qtd]],"")</f>
        <v/>
      </c>
      <c r="J31" s="86"/>
      <c r="K31" s="112"/>
      <c r="L31" s="112"/>
      <c r="M31" s="112"/>
    </row>
    <row r="32" spans="1:13" x14ac:dyDescent="0.3">
      <c r="A32" s="97"/>
      <c r="B32" s="98"/>
      <c r="C32" s="99" t="str">
        <f>IFERROR(VLOOKUP(Tabela9[[#This Row],[Produto]],produtos,3,0),"")</f>
        <v/>
      </c>
      <c r="D32" s="100" t="str">
        <f>IFERROR(Tabela9[[#This Row],[preço uni.compra]]*Tabela9[[#This Row],[Qtd]],"")</f>
        <v/>
      </c>
      <c r="E32" s="86"/>
      <c r="F32" s="97"/>
      <c r="G32" s="97"/>
      <c r="H32" s="99" t="str">
        <f>IFERROR(VLOOKUP(Tabela10[[#This Row],[Produto]],produtos,5,0),"")</f>
        <v/>
      </c>
      <c r="I32" s="100" t="str">
        <f>IFERROR(Tabela10[[#This Row],[preço De venda]]*Tabela10[[#This Row],[Qtd]],"")</f>
        <v/>
      </c>
      <c r="J32" s="86"/>
      <c r="K32" s="112"/>
      <c r="L32" s="112"/>
      <c r="M32" s="112"/>
    </row>
    <row r="33" spans="1:13" x14ac:dyDescent="0.3">
      <c r="A33" s="97"/>
      <c r="B33" s="98"/>
      <c r="C33" s="99" t="str">
        <f>IFERROR(VLOOKUP(Tabela9[[#This Row],[Produto]],produtos,3,0),"")</f>
        <v/>
      </c>
      <c r="D33" s="100" t="str">
        <f>IFERROR(Tabela9[[#This Row],[preço uni.compra]]*Tabela9[[#This Row],[Qtd]],"")</f>
        <v/>
      </c>
      <c r="E33" s="86"/>
      <c r="F33" s="97"/>
      <c r="G33" s="97"/>
      <c r="H33" s="99" t="str">
        <f>IFERROR(VLOOKUP(Tabela10[[#This Row],[Produto]],produtos,5,0),"")</f>
        <v/>
      </c>
      <c r="I33" s="100" t="str">
        <f>IFERROR(Tabela10[[#This Row],[preço De venda]]*Tabela10[[#This Row],[Qtd]],"")</f>
        <v/>
      </c>
      <c r="J33" s="86"/>
      <c r="K33" s="112"/>
      <c r="L33" s="112"/>
      <c r="M33" s="112"/>
    </row>
    <row r="34" spans="1:13" x14ac:dyDescent="0.3">
      <c r="A34" s="97"/>
      <c r="B34" s="98"/>
      <c r="C34" s="99" t="str">
        <f>IFERROR(VLOOKUP(Tabela9[[#This Row],[Produto]],produtos,3,0),"")</f>
        <v/>
      </c>
      <c r="D34" s="100" t="str">
        <f>IFERROR(Tabela9[[#This Row],[preço uni.compra]]*Tabela9[[#This Row],[Qtd]],"")</f>
        <v/>
      </c>
      <c r="E34" s="86"/>
      <c r="F34" s="97"/>
      <c r="G34" s="97"/>
      <c r="H34" s="99" t="str">
        <f>IFERROR(VLOOKUP(Tabela10[[#This Row],[Produto]],produtos,5,0),"")</f>
        <v/>
      </c>
      <c r="I34" s="100" t="str">
        <f>IFERROR(Tabela10[[#This Row],[preço De venda]]*Tabela10[[#This Row],[Qtd]],"")</f>
        <v/>
      </c>
      <c r="J34" s="86"/>
      <c r="K34" s="112"/>
      <c r="L34" s="112"/>
      <c r="M34" s="112"/>
    </row>
    <row r="35" spans="1:13" x14ac:dyDescent="0.3">
      <c r="A35" s="97"/>
      <c r="B35" s="98"/>
      <c r="C35" s="99" t="str">
        <f>IFERROR(VLOOKUP(Tabela9[[#This Row],[Produto]],produtos,3,0),"")</f>
        <v/>
      </c>
      <c r="D35" s="100" t="str">
        <f>IFERROR(Tabela9[[#This Row],[preço uni.compra]]*Tabela9[[#This Row],[Qtd]],"")</f>
        <v/>
      </c>
      <c r="E35" s="86"/>
      <c r="F35" s="97"/>
      <c r="G35" s="97"/>
      <c r="H35" s="99" t="str">
        <f>IFERROR(VLOOKUP(Tabela10[[#This Row],[Produto]],produtos,5,0),"")</f>
        <v/>
      </c>
      <c r="I35" s="100" t="str">
        <f>IFERROR(Tabela10[[#This Row],[preço De venda]]*Tabela10[[#This Row],[Qtd]],"")</f>
        <v/>
      </c>
      <c r="J35" s="86"/>
      <c r="K35" s="112"/>
      <c r="L35" s="112"/>
      <c r="M35" s="112"/>
    </row>
    <row r="36" spans="1:13" x14ac:dyDescent="0.3">
      <c r="A36" s="97"/>
      <c r="B36" s="98"/>
      <c r="C36" s="99" t="str">
        <f>IFERROR(VLOOKUP(Tabela9[[#This Row],[Produto]],produtos,3,0),"")</f>
        <v/>
      </c>
      <c r="D36" s="100" t="str">
        <f>IFERROR(Tabela9[[#This Row],[preço uni.compra]]*Tabela9[[#This Row],[Qtd]],"")</f>
        <v/>
      </c>
      <c r="E36" s="86"/>
      <c r="F36" s="97"/>
      <c r="G36" s="97"/>
      <c r="H36" s="99" t="str">
        <f>IFERROR(VLOOKUP(Tabela10[[#This Row],[Produto]],produtos,5,0),"")</f>
        <v/>
      </c>
      <c r="I36" s="100" t="str">
        <f>IFERROR(Tabela10[[#This Row],[preço De venda]]*Tabela10[[#This Row],[Qtd]],"")</f>
        <v/>
      </c>
      <c r="J36" s="86"/>
      <c r="K36" s="112"/>
      <c r="L36" s="112"/>
      <c r="M36" s="112"/>
    </row>
    <row r="37" spans="1:13" x14ac:dyDescent="0.3">
      <c r="A37" s="97"/>
      <c r="B37" s="98"/>
      <c r="C37" s="99" t="str">
        <f>IFERROR(VLOOKUP(Tabela9[[#This Row],[Produto]],produtos,3,0),"")</f>
        <v/>
      </c>
      <c r="D37" s="100" t="str">
        <f>IFERROR(Tabela9[[#This Row],[preço uni.compra]]*Tabela9[[#This Row],[Qtd]],"")</f>
        <v/>
      </c>
      <c r="E37" s="86"/>
      <c r="F37" s="97"/>
      <c r="G37" s="97"/>
      <c r="H37" s="99" t="str">
        <f>IFERROR(VLOOKUP(Tabela10[[#This Row],[Produto]],produtos,5,0),"")</f>
        <v/>
      </c>
      <c r="I37" s="100" t="str">
        <f>IFERROR(Tabela10[[#This Row],[preço De venda]]*Tabela10[[#This Row],[Qtd]],"")</f>
        <v/>
      </c>
      <c r="J37" s="86"/>
      <c r="K37" s="112"/>
      <c r="L37" s="112"/>
      <c r="M37" s="112"/>
    </row>
    <row r="38" spans="1:13" x14ac:dyDescent="0.3">
      <c r="A38" s="97"/>
      <c r="B38" s="98"/>
      <c r="C38" s="99" t="str">
        <f>IFERROR(VLOOKUP(Tabela9[[#This Row],[Produto]],produtos,3,0),"")</f>
        <v/>
      </c>
      <c r="D38" s="100" t="str">
        <f>IFERROR(Tabela9[[#This Row],[preço uni.compra]]*Tabela9[[#This Row],[Qtd]],"")</f>
        <v/>
      </c>
      <c r="E38" s="86"/>
      <c r="F38" s="97"/>
      <c r="G38" s="97"/>
      <c r="H38" s="99" t="str">
        <f>IFERROR(VLOOKUP(Tabela10[[#This Row],[Produto]],produtos,5,0),"")</f>
        <v/>
      </c>
      <c r="I38" s="100" t="str">
        <f>IFERROR(Tabela10[[#This Row],[preço De venda]]*Tabela10[[#This Row],[Qtd]],"")</f>
        <v/>
      </c>
      <c r="J38" s="86"/>
      <c r="K38" s="112"/>
      <c r="L38" s="112"/>
      <c r="M38" s="112"/>
    </row>
    <row r="39" spans="1:13" x14ac:dyDescent="0.3">
      <c r="A39" s="97"/>
      <c r="B39" s="98"/>
      <c r="C39" s="99" t="str">
        <f>IFERROR(VLOOKUP(Tabela9[[#This Row],[Produto]],produtos,3,0),"")</f>
        <v/>
      </c>
      <c r="D39" s="100" t="str">
        <f>IFERROR(Tabela9[[#This Row],[preço uni.compra]]*Tabela9[[#This Row],[Qtd]],"")</f>
        <v/>
      </c>
      <c r="E39" s="86"/>
      <c r="F39" s="97"/>
      <c r="G39" s="97"/>
      <c r="H39" s="99" t="str">
        <f>IFERROR(VLOOKUP(Tabela10[[#This Row],[Produto]],produtos,5,0),"")</f>
        <v/>
      </c>
      <c r="I39" s="100" t="str">
        <f>IFERROR(Tabela10[[#This Row],[preço De venda]]*Tabela10[[#This Row],[Qtd]],"")</f>
        <v/>
      </c>
      <c r="J39" s="86"/>
      <c r="K39" s="112"/>
      <c r="L39" s="112"/>
      <c r="M39" s="112"/>
    </row>
    <row r="40" spans="1:13" x14ac:dyDescent="0.3">
      <c r="A40" s="97"/>
      <c r="B40" s="98"/>
      <c r="C40" s="99" t="str">
        <f>IFERROR(VLOOKUP(Tabela9[[#This Row],[Produto]],produtos,3,0),"")</f>
        <v/>
      </c>
      <c r="D40" s="100" t="str">
        <f>IFERROR(Tabela9[[#This Row],[preço uni.compra]]*Tabela9[[#This Row],[Qtd]],"")</f>
        <v/>
      </c>
      <c r="F40" s="97"/>
      <c r="G40" s="97"/>
      <c r="H40" s="99" t="str">
        <f>IFERROR(VLOOKUP(Tabela10[[#This Row],[Produto]],produtos,5,0),"")</f>
        <v/>
      </c>
      <c r="I40" s="100" t="str">
        <f>IFERROR(Tabela10[[#This Row],[preço De venda]]*Tabela10[[#This Row],[Qtd]],"")</f>
        <v/>
      </c>
      <c r="K40" s="112"/>
      <c r="L40" s="112"/>
      <c r="M40" s="112"/>
    </row>
    <row r="41" spans="1:13" x14ac:dyDescent="0.3">
      <c r="A41" s="97"/>
      <c r="B41" s="98"/>
      <c r="C41" s="99" t="str">
        <f>IFERROR(VLOOKUP(Tabela9[[#This Row],[Produto]],produtos,3,0),"")</f>
        <v/>
      </c>
      <c r="D41" s="100" t="str">
        <f>IFERROR(Tabela9[[#This Row],[preço uni.compra]]*Tabela9[[#This Row],[Qtd]],"")</f>
        <v/>
      </c>
      <c r="F41" s="97"/>
      <c r="G41" s="97"/>
      <c r="H41" s="99" t="str">
        <f>IFERROR(VLOOKUP(Tabela10[[#This Row],[Produto]],produtos,5,0),"")</f>
        <v/>
      </c>
      <c r="I41" s="100" t="str">
        <f>IFERROR(Tabela10[[#This Row],[preço De venda]]*Tabela10[[#This Row],[Qtd]],"")</f>
        <v/>
      </c>
      <c r="K41" s="112"/>
      <c r="L41" s="112"/>
      <c r="M41" s="112"/>
    </row>
    <row r="42" spans="1:13" x14ac:dyDescent="0.3">
      <c r="A42" s="97"/>
      <c r="B42" s="98"/>
      <c r="C42" s="99" t="str">
        <f>IFERROR(VLOOKUP(Tabela9[[#This Row],[Produto]],produtos,3,0),"")</f>
        <v/>
      </c>
      <c r="D42" s="100" t="str">
        <f>IFERROR(Tabela9[[#This Row],[preço uni.compra]]*Tabela9[[#This Row],[Qtd]],"")</f>
        <v/>
      </c>
      <c r="F42" s="97"/>
      <c r="G42" s="97"/>
      <c r="H42" s="99" t="str">
        <f>IFERROR(VLOOKUP(Tabela10[[#This Row],[Produto]],produtos,5,0),"")</f>
        <v/>
      </c>
      <c r="I42" s="100" t="str">
        <f>IFERROR(Tabela10[[#This Row],[preço De venda]]*Tabela10[[#This Row],[Qtd]],"")</f>
        <v/>
      </c>
      <c r="K42" s="112"/>
      <c r="L42" s="112"/>
      <c r="M42" s="112"/>
    </row>
    <row r="43" spans="1:13" x14ac:dyDescent="0.3">
      <c r="A43" s="97"/>
      <c r="B43" s="98"/>
      <c r="C43" s="99" t="str">
        <f>IFERROR(VLOOKUP(Tabela9[[#This Row],[Produto]],produtos,3,0),"")</f>
        <v/>
      </c>
      <c r="D43" s="100" t="str">
        <f>IFERROR(Tabela9[[#This Row],[preço uni.compra]]*Tabela9[[#This Row],[Qtd]],"")</f>
        <v/>
      </c>
      <c r="F43" s="97"/>
      <c r="G43" s="97"/>
      <c r="H43" s="99" t="str">
        <f>IFERROR(VLOOKUP(Tabela10[[#This Row],[Produto]],produtos,5,0),"")</f>
        <v/>
      </c>
      <c r="I43" s="100" t="str">
        <f>IFERROR(Tabela10[[#This Row],[preço De venda]]*Tabela10[[#This Row],[Qtd]],"")</f>
        <v/>
      </c>
      <c r="K43" s="112"/>
      <c r="L43" s="112"/>
      <c r="M43" s="112"/>
    </row>
    <row r="44" spans="1:13" x14ac:dyDescent="0.3">
      <c r="A44" s="97"/>
      <c r="B44" s="98"/>
      <c r="C44" s="99" t="str">
        <f>IFERROR(VLOOKUP(Tabela9[[#This Row],[Produto]],produtos,3,0),"")</f>
        <v/>
      </c>
      <c r="D44" s="100" t="str">
        <f>IFERROR(Tabela9[[#This Row],[preço uni.compra]]*Tabela9[[#This Row],[Qtd]],"")</f>
        <v/>
      </c>
      <c r="F44" s="97"/>
      <c r="G44" s="97"/>
      <c r="H44" s="99" t="str">
        <f>IFERROR(VLOOKUP(Tabela10[[#This Row],[Produto]],produtos,5,0),"")</f>
        <v/>
      </c>
      <c r="I44" s="100" t="str">
        <f>IFERROR(Tabela10[[#This Row],[preço De venda]]*Tabela10[[#This Row],[Qtd]],"")</f>
        <v/>
      </c>
      <c r="K44" s="112"/>
      <c r="L44" s="112"/>
      <c r="M44" s="112"/>
    </row>
    <row r="45" spans="1:13" x14ac:dyDescent="0.3">
      <c r="A45" s="97"/>
      <c r="B45" s="98"/>
      <c r="C45" s="99" t="str">
        <f>IFERROR(VLOOKUP(Tabela9[[#This Row],[Produto]],produtos,3,0),"")</f>
        <v/>
      </c>
      <c r="D45" s="100" t="str">
        <f>IFERROR(Tabela9[[#This Row],[preço uni.compra]]*Tabela9[[#This Row],[Qtd]],"")</f>
        <v/>
      </c>
      <c r="F45" s="97"/>
      <c r="G45" s="97"/>
      <c r="H45" s="99" t="str">
        <f>IFERROR(VLOOKUP(Tabela10[[#This Row],[Produto]],produtos,5,0),"")</f>
        <v/>
      </c>
      <c r="I45" s="100" t="str">
        <f>IFERROR(Tabela10[[#This Row],[preço De venda]]*Tabela10[[#This Row],[Qtd]],"")</f>
        <v/>
      </c>
      <c r="K45" s="112"/>
      <c r="L45" s="112"/>
      <c r="M45" s="112"/>
    </row>
    <row r="46" spans="1:13" x14ac:dyDescent="0.3">
      <c r="A46" s="97"/>
      <c r="B46" s="98"/>
      <c r="C46" s="99" t="str">
        <f>IFERROR(VLOOKUP(Tabela9[[#This Row],[Produto]],produtos,3,0),"")</f>
        <v/>
      </c>
      <c r="D46" s="100" t="str">
        <f>IFERROR(Tabela9[[#This Row],[preço uni.compra]]*Tabela9[[#This Row],[Qtd]],"")</f>
        <v/>
      </c>
      <c r="F46" s="97"/>
      <c r="G46" s="97"/>
      <c r="H46" s="99" t="str">
        <f>IFERROR(VLOOKUP(Tabela10[[#This Row],[Produto]],produtos,5,0),"")</f>
        <v/>
      </c>
      <c r="I46" s="100" t="str">
        <f>IFERROR(Tabela10[[#This Row],[preço De venda]]*Tabela10[[#This Row],[Qtd]],"")</f>
        <v/>
      </c>
      <c r="K46" s="112"/>
      <c r="L46" s="112"/>
      <c r="M46" s="112"/>
    </row>
    <row r="47" spans="1:13" x14ac:dyDescent="0.3">
      <c r="A47" s="97"/>
      <c r="B47" s="98"/>
      <c r="C47" s="99" t="str">
        <f>IFERROR(VLOOKUP(Tabela9[[#This Row],[Produto]],produtos,3,0),"")</f>
        <v/>
      </c>
      <c r="D47" s="100" t="str">
        <f>IFERROR(Tabela9[[#This Row],[preço uni.compra]]*Tabela9[[#This Row],[Qtd]],"")</f>
        <v/>
      </c>
      <c r="F47" s="97"/>
      <c r="G47" s="97"/>
      <c r="H47" s="99" t="str">
        <f>IFERROR(VLOOKUP(Tabela10[[#This Row],[Produto]],produtos,5,0),"")</f>
        <v/>
      </c>
      <c r="I47" s="100" t="str">
        <f>IFERROR(Tabela10[[#This Row],[preço De venda]]*Tabela10[[#This Row],[Qtd]],"")</f>
        <v/>
      </c>
      <c r="K47" s="112"/>
      <c r="L47" s="112"/>
      <c r="M47" s="112"/>
    </row>
    <row r="48" spans="1:13" x14ac:dyDescent="0.3">
      <c r="A48" s="97"/>
      <c r="B48" s="98"/>
      <c r="C48" s="99" t="str">
        <f>IFERROR(VLOOKUP(Tabela9[[#This Row],[Produto]],produtos,3,0),"")</f>
        <v/>
      </c>
      <c r="D48" s="100" t="str">
        <f>IFERROR(Tabela9[[#This Row],[preço uni.compra]]*Tabela9[[#This Row],[Qtd]],"")</f>
        <v/>
      </c>
      <c r="F48" s="97"/>
      <c r="G48" s="97"/>
      <c r="H48" s="99" t="str">
        <f>IFERROR(VLOOKUP(Tabela10[[#This Row],[Produto]],produtos,5,0),"")</f>
        <v/>
      </c>
      <c r="I48" s="100" t="str">
        <f>IFERROR(Tabela10[[#This Row],[preço De venda]]*Tabela10[[#This Row],[Qtd]],"")</f>
        <v/>
      </c>
      <c r="K48" s="112"/>
      <c r="L48" s="112"/>
      <c r="M48" s="112"/>
    </row>
    <row r="49" spans="1:13" x14ac:dyDescent="0.3">
      <c r="A49" s="97"/>
      <c r="B49" s="98"/>
      <c r="C49" s="99" t="str">
        <f>IFERROR(VLOOKUP(Tabela9[[#This Row],[Produto]],produtos,3,0),"")</f>
        <v/>
      </c>
      <c r="D49" s="100" t="str">
        <f>IFERROR(Tabela9[[#This Row],[preço uni.compra]]*Tabela9[[#This Row],[Qtd]],"")</f>
        <v/>
      </c>
      <c r="F49" s="97"/>
      <c r="G49" s="97"/>
      <c r="H49" s="99" t="str">
        <f>IFERROR(VLOOKUP(Tabela10[[#This Row],[Produto]],produtos,5,0),"")</f>
        <v/>
      </c>
      <c r="I49" s="100" t="str">
        <f>IFERROR(Tabela10[[#This Row],[preço De venda]]*Tabela10[[#This Row],[Qtd]],"")</f>
        <v/>
      </c>
      <c r="K49" s="112"/>
      <c r="L49" s="112"/>
      <c r="M49" s="112"/>
    </row>
    <row r="50" spans="1:13" x14ac:dyDescent="0.3">
      <c r="A50" s="97"/>
      <c r="B50" s="98"/>
      <c r="C50" s="99" t="str">
        <f>IFERROR(VLOOKUP(Tabela9[[#This Row],[Produto]],produtos,3,0),"")</f>
        <v/>
      </c>
      <c r="D50" s="100" t="str">
        <f>IFERROR(Tabela9[[#This Row],[preço uni.compra]]*Tabela9[[#This Row],[Qtd]],"")</f>
        <v/>
      </c>
      <c r="F50" s="97"/>
      <c r="G50" s="97"/>
      <c r="H50" s="99" t="str">
        <f>IFERROR(VLOOKUP(Tabela10[[#This Row],[Produto]],produtos,5,0),"")</f>
        <v/>
      </c>
      <c r="I50" s="100" t="str">
        <f>IFERROR(Tabela10[[#This Row],[preço De venda]]*Tabela10[[#This Row],[Qtd]],"")</f>
        <v/>
      </c>
      <c r="K50" s="112"/>
      <c r="L50" s="112"/>
      <c r="M50" s="112"/>
    </row>
    <row r="51" spans="1:13" x14ac:dyDescent="0.3">
      <c r="A51" s="97"/>
      <c r="B51" s="98"/>
      <c r="C51" s="99" t="str">
        <f>IFERROR(VLOOKUP(Tabela9[[#This Row],[Produto]],produtos,3,0),"")</f>
        <v/>
      </c>
      <c r="D51" s="100" t="str">
        <f>IFERROR(Tabela9[[#This Row],[preço uni.compra]]*Tabela9[[#This Row],[Qtd]],"")</f>
        <v/>
      </c>
      <c r="F51" s="97"/>
      <c r="G51" s="97"/>
      <c r="H51" s="99" t="str">
        <f>IFERROR(VLOOKUP(Tabela10[[#This Row],[Produto]],produtos,5,0),"")</f>
        <v/>
      </c>
      <c r="I51" s="100" t="str">
        <f>IFERROR(Tabela10[[#This Row],[preço De venda]]*Tabela10[[#This Row],[Qtd]],"")</f>
        <v/>
      </c>
      <c r="K51" s="112"/>
      <c r="L51" s="112"/>
      <c r="M51" s="112"/>
    </row>
    <row r="52" spans="1:13" x14ac:dyDescent="0.3">
      <c r="A52" s="97"/>
      <c r="B52" s="98"/>
      <c r="C52" s="99" t="str">
        <f>IFERROR(VLOOKUP(Tabela9[[#This Row],[Produto]],produtos,3,0),"")</f>
        <v/>
      </c>
      <c r="D52" s="100" t="str">
        <f>IFERROR(Tabela9[[#This Row],[preço uni.compra]]*Tabela9[[#This Row],[Qtd]],"")</f>
        <v/>
      </c>
      <c r="F52" s="97"/>
      <c r="G52" s="97"/>
      <c r="H52" s="99" t="str">
        <f>IFERROR(VLOOKUP(Tabela10[[#This Row],[Produto]],produtos,5,0),"")</f>
        <v/>
      </c>
      <c r="I52" s="100" t="str">
        <f>IFERROR(Tabela10[[#This Row],[preço De venda]]*Tabela10[[#This Row],[Qtd]],"")</f>
        <v/>
      </c>
      <c r="K52" s="112"/>
      <c r="L52" s="112"/>
      <c r="M52" s="112"/>
    </row>
    <row r="53" spans="1:13" x14ac:dyDescent="0.3">
      <c r="A53" s="97"/>
      <c r="B53" s="98"/>
      <c r="C53" s="99" t="str">
        <f>IFERROR(VLOOKUP(Tabela9[[#This Row],[Produto]],produtos,3,0),"")</f>
        <v/>
      </c>
      <c r="D53" s="100" t="str">
        <f>IFERROR(Tabela9[[#This Row],[preço uni.compra]]*Tabela9[[#This Row],[Qtd]],"")</f>
        <v/>
      </c>
      <c r="F53" s="97"/>
      <c r="G53" s="97"/>
      <c r="H53" s="99" t="str">
        <f>IFERROR(VLOOKUP(Tabela10[[#This Row],[Produto]],produtos,5,0),"")</f>
        <v/>
      </c>
      <c r="I53" s="100" t="str">
        <f>IFERROR(Tabela10[[#This Row],[preço De venda]]*Tabela10[[#This Row],[Qtd]],"")</f>
        <v/>
      </c>
      <c r="K53" s="112"/>
      <c r="L53" s="112"/>
      <c r="M53" s="112"/>
    </row>
    <row r="54" spans="1:13" x14ac:dyDescent="0.3">
      <c r="A54" s="97"/>
      <c r="B54" s="98"/>
      <c r="C54" s="99" t="str">
        <f>IFERROR(VLOOKUP(Tabela9[[#This Row],[Produto]],produtos,3,0),"")</f>
        <v/>
      </c>
      <c r="D54" s="100" t="str">
        <f>IFERROR(Tabela9[[#This Row],[preço uni.compra]]*Tabela9[[#This Row],[Qtd]],"")</f>
        <v/>
      </c>
      <c r="F54" s="97"/>
      <c r="G54" s="97"/>
      <c r="H54" s="99" t="str">
        <f>IFERROR(VLOOKUP(Tabela10[[#This Row],[Produto]],produtos,5,0),"")</f>
        <v/>
      </c>
      <c r="I54" s="100" t="str">
        <f>IFERROR(Tabela10[[#This Row],[preço De venda]]*Tabela10[[#This Row],[Qtd]],"")</f>
        <v/>
      </c>
      <c r="K54" s="112"/>
      <c r="L54" s="112"/>
      <c r="M54" s="112"/>
    </row>
    <row r="55" spans="1:13" x14ac:dyDescent="0.3">
      <c r="A55" s="97"/>
      <c r="B55" s="98"/>
      <c r="C55" s="99" t="str">
        <f>IFERROR(VLOOKUP(Tabela9[[#This Row],[Produto]],produtos,3,0),"")</f>
        <v/>
      </c>
      <c r="D55" s="100" t="str">
        <f>IFERROR(Tabela9[[#This Row],[preço uni.compra]]*Tabela9[[#This Row],[Qtd]],"")</f>
        <v/>
      </c>
      <c r="F55" s="97"/>
      <c r="G55" s="97"/>
      <c r="H55" s="99" t="str">
        <f>IFERROR(VLOOKUP(Tabela10[[#This Row],[Produto]],produtos,5,0),"")</f>
        <v/>
      </c>
      <c r="I55" s="100" t="str">
        <f>IFERROR(Tabela10[[#This Row],[preço De venda]]*Tabela10[[#This Row],[Qtd]],"")</f>
        <v/>
      </c>
      <c r="K55" s="112"/>
      <c r="L55" s="112"/>
      <c r="M55" s="112"/>
    </row>
    <row r="56" spans="1:13" x14ac:dyDescent="0.3">
      <c r="A56" s="97"/>
      <c r="B56" s="98"/>
      <c r="C56" s="99" t="str">
        <f>IFERROR(VLOOKUP(Tabela9[[#This Row],[Produto]],produtos,3,0),"")</f>
        <v/>
      </c>
      <c r="D56" s="100" t="str">
        <f>IFERROR(Tabela9[[#This Row],[preço uni.compra]]*Tabela9[[#This Row],[Qtd]],"")</f>
        <v/>
      </c>
      <c r="F56" s="97"/>
      <c r="G56" s="97"/>
      <c r="H56" s="99" t="str">
        <f>IFERROR(VLOOKUP(Tabela10[[#This Row],[Produto]],produtos,5,0),"")</f>
        <v/>
      </c>
      <c r="I56" s="100" t="str">
        <f>IFERROR(Tabela10[[#This Row],[preço De venda]]*Tabela10[[#This Row],[Qtd]],"")</f>
        <v/>
      </c>
      <c r="K56" s="112"/>
      <c r="L56" s="112"/>
      <c r="M56" s="112"/>
    </row>
    <row r="57" spans="1:13" x14ac:dyDescent="0.3">
      <c r="A57" s="97"/>
      <c r="B57" s="98"/>
      <c r="C57" s="99" t="str">
        <f>IFERROR(VLOOKUP(Tabela9[[#This Row],[Produto]],produtos,3,0),"")</f>
        <v/>
      </c>
      <c r="D57" s="100" t="str">
        <f>IFERROR(Tabela9[[#This Row],[preço uni.compra]]*Tabela9[[#This Row],[Qtd]],"")</f>
        <v/>
      </c>
      <c r="F57" s="97"/>
      <c r="G57" s="97"/>
      <c r="H57" s="99" t="str">
        <f>IFERROR(VLOOKUP(Tabela10[[#This Row],[Produto]],produtos,5,0),"")</f>
        <v/>
      </c>
      <c r="I57" s="100" t="str">
        <f>IFERROR(Tabela10[[#This Row],[preço De venda]]*Tabela10[[#This Row],[Qtd]],"")</f>
        <v/>
      </c>
      <c r="K57" s="112"/>
      <c r="L57" s="112"/>
      <c r="M57" s="112"/>
    </row>
    <row r="58" spans="1:13" x14ac:dyDescent="0.3">
      <c r="A58" s="97"/>
      <c r="B58" s="98"/>
      <c r="C58" s="99" t="str">
        <f>IFERROR(VLOOKUP(Tabela9[[#This Row],[Produto]],produtos,3,0),"")</f>
        <v/>
      </c>
      <c r="D58" s="100" t="str">
        <f>IFERROR(Tabela9[[#This Row],[preço uni.compra]]*Tabela9[[#This Row],[Qtd]],"")</f>
        <v/>
      </c>
      <c r="F58" s="97"/>
      <c r="G58" s="97"/>
      <c r="H58" s="99" t="str">
        <f>IFERROR(VLOOKUP(Tabela10[[#This Row],[Produto]],produtos,5,0),"")</f>
        <v/>
      </c>
      <c r="I58" s="100" t="str">
        <f>IFERROR(Tabela10[[#This Row],[preço De venda]]*Tabela10[[#This Row],[Qtd]],"")</f>
        <v/>
      </c>
      <c r="K58" s="112"/>
      <c r="L58" s="112"/>
      <c r="M58" s="112"/>
    </row>
    <row r="59" spans="1:13" x14ac:dyDescent="0.3">
      <c r="A59" s="97"/>
      <c r="B59" s="98"/>
      <c r="C59" s="99" t="str">
        <f>IFERROR(VLOOKUP(Tabela9[[#This Row],[Produto]],produtos,3,0),"")</f>
        <v/>
      </c>
      <c r="D59" s="100" t="str">
        <f>IFERROR(Tabela9[[#This Row],[preço uni.compra]]*Tabela9[[#This Row],[Qtd]],"")</f>
        <v/>
      </c>
      <c r="F59" s="97"/>
      <c r="G59" s="97"/>
      <c r="H59" s="99" t="str">
        <f>IFERROR(VLOOKUP(Tabela10[[#This Row],[Produto]],produtos,5,0),"")</f>
        <v/>
      </c>
      <c r="I59" s="100" t="str">
        <f>IFERROR(Tabela10[[#This Row],[preço De venda]]*Tabela10[[#This Row],[Qtd]],"")</f>
        <v/>
      </c>
      <c r="K59" s="112"/>
      <c r="L59" s="112"/>
      <c r="M59" s="112"/>
    </row>
    <row r="60" spans="1:13" x14ac:dyDescent="0.3">
      <c r="A60" s="97"/>
      <c r="B60" s="98"/>
      <c r="C60" s="99" t="str">
        <f>IFERROR(VLOOKUP(Tabela9[[#This Row],[Produto]],produtos,3,0),"")</f>
        <v/>
      </c>
      <c r="D60" s="100" t="str">
        <f>IFERROR(Tabela9[[#This Row],[preço uni.compra]]*Tabela9[[#This Row],[Qtd]],"")</f>
        <v/>
      </c>
      <c r="F60" s="97"/>
      <c r="G60" s="97"/>
      <c r="H60" s="99" t="str">
        <f>IFERROR(VLOOKUP(Tabela10[[#This Row],[Produto]],produtos,5,0),"")</f>
        <v/>
      </c>
      <c r="I60" s="100" t="str">
        <f>IFERROR(Tabela10[[#This Row],[preço De venda]]*Tabela10[[#This Row],[Qtd]],"")</f>
        <v/>
      </c>
      <c r="K60" s="112"/>
      <c r="L60" s="112"/>
      <c r="M60" s="112"/>
    </row>
    <row r="61" spans="1:13" x14ac:dyDescent="0.3">
      <c r="A61" s="97"/>
      <c r="B61" s="98"/>
      <c r="C61" s="99" t="str">
        <f>IFERROR(VLOOKUP(Tabela9[[#This Row],[Produto]],produtos,3,0),"")</f>
        <v/>
      </c>
      <c r="D61" s="100" t="str">
        <f>IFERROR(Tabela9[[#This Row],[preço uni.compra]]*Tabela9[[#This Row],[Qtd]],"")</f>
        <v/>
      </c>
      <c r="F61" s="97"/>
      <c r="G61" s="97"/>
      <c r="H61" s="99" t="str">
        <f>IFERROR(VLOOKUP(Tabela10[[#This Row],[Produto]],produtos,5,0),"")</f>
        <v/>
      </c>
      <c r="I61" s="100" t="str">
        <f>IFERROR(Tabela10[[#This Row],[preço De venda]]*Tabela10[[#This Row],[Qtd]],"")</f>
        <v/>
      </c>
      <c r="K61" s="112"/>
      <c r="L61" s="112"/>
      <c r="M61" s="112"/>
    </row>
    <row r="62" spans="1:13" x14ac:dyDescent="0.3">
      <c r="A62" s="97"/>
      <c r="B62" s="98"/>
      <c r="C62" s="99" t="str">
        <f>IFERROR(VLOOKUP(Tabela9[[#This Row],[Produto]],produtos,3,0),"")</f>
        <v/>
      </c>
      <c r="D62" s="100" t="str">
        <f>IFERROR(Tabela9[[#This Row],[preço uni.compra]]*Tabela9[[#This Row],[Qtd]],"")</f>
        <v/>
      </c>
      <c r="F62" s="97"/>
      <c r="G62" s="97"/>
      <c r="H62" s="99" t="str">
        <f>IFERROR(VLOOKUP(Tabela10[[#This Row],[Produto]],produtos,5,0),"")</f>
        <v/>
      </c>
      <c r="I62" s="100" t="str">
        <f>IFERROR(Tabela10[[#This Row],[preço De venda]]*Tabela10[[#This Row],[Qtd]],"")</f>
        <v/>
      </c>
      <c r="K62" s="112"/>
      <c r="L62" s="112"/>
      <c r="M62" s="112"/>
    </row>
    <row r="63" spans="1:13" x14ac:dyDescent="0.3">
      <c r="A63" s="97"/>
      <c r="B63" s="98"/>
      <c r="C63" s="99" t="str">
        <f>IFERROR(VLOOKUP(Tabela9[[#This Row],[Produto]],produtos,3,0),"")</f>
        <v/>
      </c>
      <c r="D63" s="100" t="str">
        <f>IFERROR(Tabela9[[#This Row],[preço uni.compra]]*Tabela9[[#This Row],[Qtd]],"")</f>
        <v/>
      </c>
      <c r="F63" s="97"/>
      <c r="G63" s="97"/>
      <c r="H63" s="99" t="str">
        <f>IFERROR(VLOOKUP(Tabela10[[#This Row],[Produto]],produtos,5,0),"")</f>
        <v/>
      </c>
      <c r="I63" s="100" t="str">
        <f>IFERROR(Tabela10[[#This Row],[preço De venda]]*Tabela10[[#This Row],[Qtd]],"")</f>
        <v/>
      </c>
      <c r="K63" s="112"/>
      <c r="L63" s="112"/>
      <c r="M63" s="112"/>
    </row>
    <row r="64" spans="1:13" x14ac:dyDescent="0.3">
      <c r="A64" s="97"/>
      <c r="B64" s="98"/>
      <c r="C64" s="99" t="str">
        <f>IFERROR(VLOOKUP(Tabela9[[#This Row],[Produto]],produtos,3,0),"")</f>
        <v/>
      </c>
      <c r="D64" s="100" t="str">
        <f>IFERROR(Tabela9[[#This Row],[preço uni.compra]]*Tabela9[[#This Row],[Qtd]],"")</f>
        <v/>
      </c>
      <c r="F64" s="97"/>
      <c r="G64" s="97"/>
      <c r="H64" s="99" t="str">
        <f>IFERROR(VLOOKUP(Tabela10[[#This Row],[Produto]],produtos,5,0),"")</f>
        <v/>
      </c>
      <c r="I64" s="100" t="str">
        <f>IFERROR(Tabela10[[#This Row],[preço De venda]]*Tabela10[[#This Row],[Qtd]],"")</f>
        <v/>
      </c>
      <c r="K64" s="112"/>
      <c r="L64" s="112"/>
      <c r="M64" s="112"/>
    </row>
    <row r="65" spans="1:13" x14ac:dyDescent="0.3">
      <c r="A65" s="97"/>
      <c r="B65" s="98"/>
      <c r="C65" s="99" t="str">
        <f>IFERROR(VLOOKUP(Tabela9[[#This Row],[Produto]],produtos,3,0),"")</f>
        <v/>
      </c>
      <c r="D65" s="100" t="str">
        <f>IFERROR(Tabela9[[#This Row],[preço uni.compra]]*Tabela9[[#This Row],[Qtd]],"")</f>
        <v/>
      </c>
      <c r="F65" s="97"/>
      <c r="G65" s="97"/>
      <c r="H65" s="99" t="str">
        <f>IFERROR(VLOOKUP(Tabela10[[#This Row],[Produto]],produtos,5,0),"")</f>
        <v/>
      </c>
      <c r="I65" s="100" t="str">
        <f>IFERROR(Tabela10[[#This Row],[preço De venda]]*Tabela10[[#This Row],[Qtd]],"")</f>
        <v/>
      </c>
      <c r="K65" s="112"/>
      <c r="L65" s="112"/>
      <c r="M65" s="112"/>
    </row>
    <row r="66" spans="1:13" x14ac:dyDescent="0.3">
      <c r="A66" s="97"/>
      <c r="B66" s="98"/>
      <c r="C66" s="99" t="str">
        <f>IFERROR(VLOOKUP(Tabela9[[#This Row],[Produto]],produtos,3,0),"")</f>
        <v/>
      </c>
      <c r="D66" s="100" t="str">
        <f>IFERROR(Tabela9[[#This Row],[preço uni.compra]]*Tabela9[[#This Row],[Qtd]],"")</f>
        <v/>
      </c>
      <c r="F66" s="97"/>
      <c r="G66" s="97"/>
      <c r="H66" s="99" t="str">
        <f>IFERROR(VLOOKUP(Tabela10[[#This Row],[Produto]],produtos,5,0),"")</f>
        <v/>
      </c>
      <c r="I66" s="100" t="str">
        <f>IFERROR(Tabela10[[#This Row],[preço De venda]]*Tabela10[[#This Row],[Qtd]],"")</f>
        <v/>
      </c>
      <c r="K66" s="112"/>
      <c r="L66" s="112"/>
      <c r="M66" s="112"/>
    </row>
    <row r="67" spans="1:13" x14ac:dyDescent="0.3">
      <c r="A67" s="97"/>
      <c r="B67" s="98"/>
      <c r="C67" s="99" t="str">
        <f>IFERROR(VLOOKUP(Tabela9[[#This Row],[Produto]],produtos,3,0),"")</f>
        <v/>
      </c>
      <c r="D67" s="100" t="str">
        <f>IFERROR(Tabela9[[#This Row],[preço uni.compra]]*Tabela9[[#This Row],[Qtd]],"")</f>
        <v/>
      </c>
      <c r="F67" s="97"/>
      <c r="G67" s="97"/>
      <c r="H67" s="99" t="str">
        <f>IFERROR(VLOOKUP(Tabela10[[#This Row],[Produto]],produtos,5,0),"")</f>
        <v/>
      </c>
      <c r="I67" s="100" t="str">
        <f>IFERROR(Tabela10[[#This Row],[preço De venda]]*Tabela10[[#This Row],[Qtd]],"")</f>
        <v/>
      </c>
      <c r="K67" s="112"/>
      <c r="L67" s="112"/>
      <c r="M67" s="112"/>
    </row>
    <row r="68" spans="1:13" x14ac:dyDescent="0.3">
      <c r="A68" s="97"/>
      <c r="B68" s="98"/>
      <c r="C68" s="99" t="str">
        <f>IFERROR(VLOOKUP(Tabela9[[#This Row],[Produto]],produtos,3,0),"")</f>
        <v/>
      </c>
      <c r="D68" s="100" t="str">
        <f>IFERROR(Tabela9[[#This Row],[preço uni.compra]]*Tabela9[[#This Row],[Qtd]],"")</f>
        <v/>
      </c>
      <c r="F68" s="97"/>
      <c r="G68" s="97"/>
      <c r="H68" s="99" t="str">
        <f>IFERROR(VLOOKUP(Tabela10[[#This Row],[Produto]],produtos,5,0),"")</f>
        <v/>
      </c>
      <c r="I68" s="100" t="str">
        <f>IFERROR(Tabela10[[#This Row],[preço De venda]]*Tabela10[[#This Row],[Qtd]],"")</f>
        <v/>
      </c>
      <c r="K68" s="112"/>
      <c r="L68" s="112"/>
      <c r="M68" s="112"/>
    </row>
    <row r="69" spans="1:13" x14ac:dyDescent="0.3">
      <c r="A69" s="97"/>
      <c r="B69" s="98"/>
      <c r="C69" s="99" t="str">
        <f>IFERROR(VLOOKUP(Tabela9[[#This Row],[Produto]],produtos,3,0),"")</f>
        <v/>
      </c>
      <c r="D69" s="100" t="str">
        <f>IFERROR(Tabela9[[#This Row],[preço uni.compra]]*Tabela9[[#This Row],[Qtd]],"")</f>
        <v/>
      </c>
      <c r="F69" s="97"/>
      <c r="G69" s="97"/>
      <c r="H69" s="99" t="str">
        <f>IFERROR(VLOOKUP(Tabela10[[#This Row],[Produto]],produtos,5,0),"")</f>
        <v/>
      </c>
      <c r="I69" s="100" t="str">
        <f>IFERROR(Tabela10[[#This Row],[preço De venda]]*Tabela10[[#This Row],[Qtd]],"")</f>
        <v/>
      </c>
      <c r="K69" s="112"/>
      <c r="L69" s="112"/>
      <c r="M69" s="112"/>
    </row>
    <row r="70" spans="1:13" x14ac:dyDescent="0.3">
      <c r="A70" s="97"/>
      <c r="B70" s="98"/>
      <c r="C70" s="99" t="str">
        <f>IFERROR(VLOOKUP(Tabela9[[#This Row],[Produto]],produtos,3,0),"")</f>
        <v/>
      </c>
      <c r="D70" s="100" t="str">
        <f>IFERROR(Tabela9[[#This Row],[preço uni.compra]]*Tabela9[[#This Row],[Qtd]],"")</f>
        <v/>
      </c>
      <c r="F70" s="97"/>
      <c r="G70" s="97"/>
      <c r="H70" s="99" t="str">
        <f>IFERROR(VLOOKUP(Tabela10[[#This Row],[Produto]],produtos,5,0),"")</f>
        <v/>
      </c>
      <c r="I70" s="100" t="str">
        <f>IFERROR(Tabela10[[#This Row],[preço De venda]]*Tabela10[[#This Row],[Qtd]],"")</f>
        <v/>
      </c>
      <c r="K70" s="112"/>
      <c r="L70" s="112"/>
      <c r="M70" s="112"/>
    </row>
    <row r="71" spans="1:13" x14ac:dyDescent="0.3">
      <c r="A71" s="97"/>
      <c r="B71" s="98"/>
      <c r="C71" s="99" t="str">
        <f>IFERROR(VLOOKUP(Tabela9[[#This Row],[Produto]],produtos,3,0),"")</f>
        <v/>
      </c>
      <c r="D71" s="100" t="str">
        <f>IFERROR(Tabela9[[#This Row],[preço uni.compra]]*Tabela9[[#This Row],[Qtd]],"")</f>
        <v/>
      </c>
      <c r="F71" s="97"/>
      <c r="G71" s="97"/>
      <c r="H71" s="99" t="str">
        <f>IFERROR(VLOOKUP(Tabela10[[#This Row],[Produto]],produtos,5,0),"")</f>
        <v/>
      </c>
      <c r="I71" s="100" t="str">
        <f>IFERROR(Tabela10[[#This Row],[preço De venda]]*Tabela10[[#This Row],[Qtd]],"")</f>
        <v/>
      </c>
      <c r="K71" s="112"/>
      <c r="L71" s="112"/>
      <c r="M71" s="112"/>
    </row>
    <row r="72" spans="1:13" x14ac:dyDescent="0.3">
      <c r="A72" s="97"/>
      <c r="B72" s="98"/>
      <c r="C72" s="99" t="str">
        <f>IFERROR(VLOOKUP(Tabela9[[#This Row],[Produto]],produtos,3,0),"")</f>
        <v/>
      </c>
      <c r="D72" s="100" t="str">
        <f>IFERROR(Tabela9[[#This Row],[preço uni.compra]]*Tabela9[[#This Row],[Qtd]],"")</f>
        <v/>
      </c>
      <c r="F72" s="97"/>
      <c r="G72" s="97"/>
      <c r="H72" s="99" t="str">
        <f>IFERROR(VLOOKUP(Tabela10[[#This Row],[Produto]],produtos,5,0),"")</f>
        <v/>
      </c>
      <c r="I72" s="100" t="str">
        <f>IFERROR(Tabela10[[#This Row],[preço De venda]]*Tabela10[[#This Row],[Qtd]],"")</f>
        <v/>
      </c>
      <c r="K72" s="112"/>
      <c r="L72" s="112"/>
      <c r="M72" s="112"/>
    </row>
    <row r="73" spans="1:13" x14ac:dyDescent="0.3">
      <c r="A73" s="97"/>
      <c r="B73" s="98"/>
      <c r="C73" s="99" t="str">
        <f>IFERROR(VLOOKUP(Tabela9[[#This Row],[Produto]],produtos,3,0),"")</f>
        <v/>
      </c>
      <c r="D73" s="100" t="str">
        <f>IFERROR(Tabela9[[#This Row],[preço uni.compra]]*Tabela9[[#This Row],[Qtd]],"")</f>
        <v/>
      </c>
      <c r="F73" s="97"/>
      <c r="G73" s="97"/>
      <c r="H73" s="99" t="str">
        <f>IFERROR(VLOOKUP(Tabela10[[#This Row],[Produto]],produtos,5,0),"")</f>
        <v/>
      </c>
      <c r="I73" s="100" t="str">
        <f>IFERROR(Tabela10[[#This Row],[preço De venda]]*Tabela10[[#This Row],[Qtd]],"")</f>
        <v/>
      </c>
      <c r="K73" s="112"/>
      <c r="L73" s="112"/>
      <c r="M73" s="112"/>
    </row>
    <row r="74" spans="1:13" x14ac:dyDescent="0.3">
      <c r="A74" s="97"/>
      <c r="B74" s="98"/>
      <c r="C74" s="99" t="str">
        <f>IFERROR(VLOOKUP(Tabela9[[#This Row],[Produto]],produtos,3,0),"")</f>
        <v/>
      </c>
      <c r="D74" s="100" t="str">
        <f>IFERROR(Tabela9[[#This Row],[preço uni.compra]]*Tabela9[[#This Row],[Qtd]],"")</f>
        <v/>
      </c>
      <c r="F74" s="97"/>
      <c r="G74" s="97"/>
      <c r="H74" s="99" t="str">
        <f>IFERROR(VLOOKUP(Tabela10[[#This Row],[Produto]],produtos,5,0),"")</f>
        <v/>
      </c>
      <c r="I74" s="100" t="str">
        <f>IFERROR(Tabela10[[#This Row],[preço De venda]]*Tabela10[[#This Row],[Qtd]],"")</f>
        <v/>
      </c>
      <c r="K74" s="112"/>
      <c r="L74" s="112"/>
      <c r="M74" s="112"/>
    </row>
    <row r="75" spans="1:13" x14ac:dyDescent="0.3">
      <c r="A75" s="97"/>
      <c r="B75" s="98"/>
      <c r="C75" s="99" t="str">
        <f>IFERROR(VLOOKUP(Tabela9[[#This Row],[Produto]],produtos,3,0),"")</f>
        <v/>
      </c>
      <c r="D75" s="100" t="str">
        <f>IFERROR(Tabela9[[#This Row],[preço uni.compra]]*Tabela9[[#This Row],[Qtd]],"")</f>
        <v/>
      </c>
      <c r="F75" s="97"/>
      <c r="G75" s="97"/>
      <c r="H75" s="99" t="str">
        <f>IFERROR(VLOOKUP(Tabela10[[#This Row],[Produto]],produtos,5,0),"")</f>
        <v/>
      </c>
      <c r="I75" s="100" t="str">
        <f>IFERROR(Tabela10[[#This Row],[preço De venda]]*Tabela10[[#This Row],[Qtd]],"")</f>
        <v/>
      </c>
      <c r="K75" s="112"/>
      <c r="L75" s="112"/>
      <c r="M75" s="112"/>
    </row>
    <row r="76" spans="1:13" x14ac:dyDescent="0.3">
      <c r="A76" s="97"/>
      <c r="B76" s="98"/>
      <c r="C76" s="99" t="str">
        <f>IFERROR(VLOOKUP(Tabela9[[#This Row],[Produto]],produtos,3,0),"")</f>
        <v/>
      </c>
      <c r="D76" s="100" t="str">
        <f>IFERROR(Tabela9[[#This Row],[preço uni.compra]]*Tabela9[[#This Row],[Qtd]],"")</f>
        <v/>
      </c>
      <c r="F76" s="97"/>
      <c r="G76" s="97"/>
      <c r="H76" s="99" t="str">
        <f>IFERROR(VLOOKUP(Tabela10[[#This Row],[Produto]],produtos,5,0),"")</f>
        <v/>
      </c>
      <c r="I76" s="100" t="str">
        <f>IFERROR(Tabela10[[#This Row],[preço De venda]]*Tabela10[[#This Row],[Qtd]],"")</f>
        <v/>
      </c>
      <c r="K76" s="112"/>
      <c r="L76" s="112"/>
      <c r="M76" s="112"/>
    </row>
    <row r="77" spans="1:13" x14ac:dyDescent="0.3">
      <c r="A77" s="97"/>
      <c r="B77" s="98"/>
      <c r="C77" s="99" t="str">
        <f>IFERROR(VLOOKUP(Tabela9[[#This Row],[Produto]],produtos,3,0),"")</f>
        <v/>
      </c>
      <c r="D77" s="100" t="str">
        <f>IFERROR(Tabela9[[#This Row],[preço uni.compra]]*Tabela9[[#This Row],[Qtd]],"")</f>
        <v/>
      </c>
      <c r="F77" s="97"/>
      <c r="G77" s="97"/>
      <c r="H77" s="99" t="str">
        <f>IFERROR(VLOOKUP(Tabela10[[#This Row],[Produto]],produtos,5,0),"")</f>
        <v/>
      </c>
      <c r="I77" s="100" t="str">
        <f>IFERROR(Tabela10[[#This Row],[preço De venda]]*Tabela10[[#This Row],[Qtd]],"")</f>
        <v/>
      </c>
      <c r="K77" s="112"/>
      <c r="L77" s="112"/>
      <c r="M77" s="112"/>
    </row>
    <row r="78" spans="1:13" x14ac:dyDescent="0.3">
      <c r="A78" s="97"/>
      <c r="B78" s="98"/>
      <c r="C78" s="99" t="str">
        <f>IFERROR(VLOOKUP(Tabela9[[#This Row],[Produto]],produtos,3,0),"")</f>
        <v/>
      </c>
      <c r="D78" s="100" t="str">
        <f>IFERROR(Tabela9[[#This Row],[preço uni.compra]]*Tabela9[[#This Row],[Qtd]],"")</f>
        <v/>
      </c>
      <c r="F78" s="97"/>
      <c r="G78" s="97"/>
      <c r="H78" s="99" t="str">
        <f>IFERROR(VLOOKUP(Tabela10[[#This Row],[Produto]],produtos,5,0),"")</f>
        <v/>
      </c>
      <c r="I78" s="100" t="str">
        <f>IFERROR(Tabela10[[#This Row],[preço De venda]]*Tabela10[[#This Row],[Qtd]],"")</f>
        <v/>
      </c>
      <c r="K78" s="112"/>
      <c r="L78" s="112"/>
      <c r="M78" s="112"/>
    </row>
    <row r="79" spans="1:13" x14ac:dyDescent="0.3">
      <c r="A79" s="97"/>
      <c r="B79" s="98"/>
      <c r="C79" s="99" t="str">
        <f>IFERROR(VLOOKUP(Tabela9[[#This Row],[Produto]],produtos,3,0),"")</f>
        <v/>
      </c>
      <c r="D79" s="100" t="str">
        <f>IFERROR(Tabela9[[#This Row],[preço uni.compra]]*Tabela9[[#This Row],[Qtd]],"")</f>
        <v/>
      </c>
      <c r="F79" s="97"/>
      <c r="G79" s="97"/>
      <c r="H79" s="99" t="str">
        <f>IFERROR(VLOOKUP(Tabela10[[#This Row],[Produto]],produtos,5,0),"")</f>
        <v/>
      </c>
      <c r="I79" s="100" t="str">
        <f>IFERROR(Tabela10[[#This Row],[preço De venda]]*Tabela10[[#This Row],[Qtd]],"")</f>
        <v/>
      </c>
      <c r="K79" s="112"/>
      <c r="L79" s="112"/>
      <c r="M79" s="112"/>
    </row>
    <row r="80" spans="1:13" x14ac:dyDescent="0.3">
      <c r="A80" s="97"/>
      <c r="B80" s="98"/>
      <c r="C80" s="99" t="str">
        <f>IFERROR(VLOOKUP(Tabela9[[#This Row],[Produto]],produtos,3,0),"")</f>
        <v/>
      </c>
      <c r="D80" s="100" t="str">
        <f>IFERROR(Tabela9[[#This Row],[preço uni.compra]]*Tabela9[[#This Row],[Qtd]],"")</f>
        <v/>
      </c>
      <c r="F80" s="97"/>
      <c r="G80" s="97"/>
      <c r="H80" s="99" t="str">
        <f>IFERROR(VLOOKUP(Tabela10[[#This Row],[Produto]],produtos,5,0),"")</f>
        <v/>
      </c>
      <c r="I80" s="100" t="str">
        <f>IFERROR(Tabela10[[#This Row],[preço De venda]]*Tabela10[[#This Row],[Qtd]],"")</f>
        <v/>
      </c>
      <c r="K80" s="112"/>
      <c r="L80" s="112"/>
      <c r="M80" s="112"/>
    </row>
    <row r="81" spans="1:13" x14ac:dyDescent="0.3">
      <c r="A81" s="97"/>
      <c r="B81" s="98"/>
      <c r="C81" s="99" t="str">
        <f>IFERROR(VLOOKUP(Tabela9[[#This Row],[Produto]],produtos,3,0),"")</f>
        <v/>
      </c>
      <c r="D81" s="100" t="str">
        <f>IFERROR(Tabela9[[#This Row],[preço uni.compra]]*Tabela9[[#This Row],[Qtd]],"")</f>
        <v/>
      </c>
      <c r="F81" s="97"/>
      <c r="G81" s="97"/>
      <c r="H81" s="99" t="str">
        <f>IFERROR(VLOOKUP(Tabela10[[#This Row],[Produto]],produtos,5,0),"")</f>
        <v/>
      </c>
      <c r="I81" s="100" t="str">
        <f>IFERROR(Tabela10[[#This Row],[preço De venda]]*Tabela10[[#This Row],[Qtd]],"")</f>
        <v/>
      </c>
      <c r="K81" s="112"/>
      <c r="L81" s="112"/>
      <c r="M81" s="112"/>
    </row>
    <row r="82" spans="1:13" x14ac:dyDescent="0.3">
      <c r="A82" s="97"/>
      <c r="B82" s="98"/>
      <c r="C82" s="99" t="str">
        <f>IFERROR(VLOOKUP(Tabela9[[#This Row],[Produto]],produtos,3,0),"")</f>
        <v/>
      </c>
      <c r="D82" s="100" t="str">
        <f>IFERROR(Tabela9[[#This Row],[preço uni.compra]]*Tabela9[[#This Row],[Qtd]],"")</f>
        <v/>
      </c>
      <c r="F82" s="97"/>
      <c r="G82" s="97"/>
      <c r="H82" s="99" t="str">
        <f>IFERROR(VLOOKUP(Tabela10[[#This Row],[Produto]],produtos,5,0),"")</f>
        <v/>
      </c>
      <c r="I82" s="100" t="str">
        <f>IFERROR(Tabela10[[#This Row],[preço De venda]]*Tabela10[[#This Row],[Qtd]],"")</f>
        <v/>
      </c>
      <c r="K82" s="112"/>
      <c r="L82" s="112"/>
      <c r="M82" s="112"/>
    </row>
    <row r="83" spans="1:13" x14ac:dyDescent="0.3">
      <c r="A83" s="97"/>
      <c r="B83" s="98"/>
      <c r="C83" s="99" t="str">
        <f>IFERROR(VLOOKUP(Tabela9[[#This Row],[Produto]],produtos,3,0),"")</f>
        <v/>
      </c>
      <c r="D83" s="100" t="str">
        <f>IFERROR(Tabela9[[#This Row],[preço uni.compra]]*Tabela9[[#This Row],[Qtd]],"")</f>
        <v/>
      </c>
      <c r="F83" s="97"/>
      <c r="G83" s="97"/>
      <c r="H83" s="99" t="str">
        <f>IFERROR(VLOOKUP(Tabela10[[#This Row],[Produto]],produtos,5,0),"")</f>
        <v/>
      </c>
      <c r="I83" s="100" t="str">
        <f>IFERROR(Tabela10[[#This Row],[preço De venda]]*Tabela10[[#This Row],[Qtd]],"")</f>
        <v/>
      </c>
      <c r="K83" s="112"/>
      <c r="L83" s="112"/>
      <c r="M83" s="112"/>
    </row>
    <row r="84" spans="1:13" x14ac:dyDescent="0.3">
      <c r="A84" s="97"/>
      <c r="B84" s="98"/>
      <c r="C84" s="99" t="str">
        <f>IFERROR(VLOOKUP(Tabela9[[#This Row],[Produto]],produtos,3,0),"")</f>
        <v/>
      </c>
      <c r="D84" s="100" t="str">
        <f>IFERROR(Tabela9[[#This Row],[preço uni.compra]]*Tabela9[[#This Row],[Qtd]],"")</f>
        <v/>
      </c>
      <c r="F84" s="97"/>
      <c r="G84" s="97"/>
      <c r="H84" s="99" t="str">
        <f>IFERROR(VLOOKUP(Tabela10[[#This Row],[Produto]],produtos,5,0),"")</f>
        <v/>
      </c>
      <c r="I84" s="100" t="str">
        <f>IFERROR(Tabela10[[#This Row],[preço De venda]]*Tabela10[[#This Row],[Qtd]],"")</f>
        <v/>
      </c>
      <c r="K84" s="112"/>
      <c r="L84" s="112"/>
      <c r="M84" s="112"/>
    </row>
    <row r="85" spans="1:13" x14ac:dyDescent="0.3">
      <c r="A85" s="97"/>
      <c r="B85" s="98"/>
      <c r="C85" s="99" t="str">
        <f>IFERROR(VLOOKUP(Tabela9[[#This Row],[Produto]],produtos,3,0),"")</f>
        <v/>
      </c>
      <c r="D85" s="100" t="str">
        <f>IFERROR(Tabela9[[#This Row],[preço uni.compra]]*Tabela9[[#This Row],[Qtd]],"")</f>
        <v/>
      </c>
      <c r="F85" s="97"/>
      <c r="G85" s="97"/>
      <c r="H85" s="99" t="str">
        <f>IFERROR(VLOOKUP(Tabela10[[#This Row],[Produto]],produtos,5,0),"")</f>
        <v/>
      </c>
      <c r="I85" s="100" t="str">
        <f>IFERROR(Tabela10[[#This Row],[preço De venda]]*Tabela10[[#This Row],[Qtd]],"")</f>
        <v/>
      </c>
      <c r="K85" s="112"/>
      <c r="L85" s="112"/>
      <c r="M85" s="112"/>
    </row>
    <row r="86" spans="1:13" x14ac:dyDescent="0.3">
      <c r="A86" s="97"/>
      <c r="B86" s="98"/>
      <c r="C86" s="99" t="str">
        <f>IFERROR(VLOOKUP(Tabela9[[#This Row],[Produto]],produtos,3,0),"")</f>
        <v/>
      </c>
      <c r="D86" s="100" t="str">
        <f>IFERROR(Tabela9[[#This Row],[preço uni.compra]]*Tabela9[[#This Row],[Qtd]],"")</f>
        <v/>
      </c>
      <c r="F86" s="97"/>
      <c r="G86" s="97"/>
      <c r="H86" s="99" t="str">
        <f>IFERROR(VLOOKUP(Tabela10[[#This Row],[Produto]],produtos,5,0),"")</f>
        <v/>
      </c>
      <c r="I86" s="100" t="str">
        <f>IFERROR(Tabela10[[#This Row],[preço De venda]]*Tabela10[[#This Row],[Qtd]],"")</f>
        <v/>
      </c>
      <c r="K86" s="112"/>
      <c r="L86" s="112"/>
      <c r="M86" s="112"/>
    </row>
    <row r="87" spans="1:13" x14ac:dyDescent="0.3">
      <c r="A87" s="97"/>
      <c r="B87" s="98"/>
      <c r="C87" s="99" t="str">
        <f>IFERROR(VLOOKUP(Tabela9[[#This Row],[Produto]],produtos,3,0),"")</f>
        <v/>
      </c>
      <c r="D87" s="100" t="str">
        <f>IFERROR(Tabela9[[#This Row],[preço uni.compra]]*Tabela9[[#This Row],[Qtd]],"")</f>
        <v/>
      </c>
      <c r="F87" s="97"/>
      <c r="G87" s="97"/>
      <c r="H87" s="99" t="str">
        <f>IFERROR(VLOOKUP(Tabela10[[#This Row],[Produto]],produtos,5,0),"")</f>
        <v/>
      </c>
      <c r="I87" s="100" t="str">
        <f>IFERROR(Tabela10[[#This Row],[preço De venda]]*Tabela10[[#This Row],[Qtd]],"")</f>
        <v/>
      </c>
      <c r="K87" s="112"/>
      <c r="L87" s="112"/>
      <c r="M87" s="112"/>
    </row>
    <row r="88" spans="1:13" x14ac:dyDescent="0.3">
      <c r="A88" s="97"/>
      <c r="B88" s="98"/>
      <c r="C88" s="99" t="str">
        <f>IFERROR(VLOOKUP(Tabela9[[#This Row],[Produto]],produtos,3,0),"")</f>
        <v/>
      </c>
      <c r="D88" s="100" t="str">
        <f>IFERROR(Tabela9[[#This Row],[preço uni.compra]]*Tabela9[[#This Row],[Qtd]],"")</f>
        <v/>
      </c>
      <c r="F88" s="97"/>
      <c r="G88" s="97"/>
      <c r="H88" s="99" t="str">
        <f>IFERROR(VLOOKUP(Tabela10[[#This Row],[Produto]],produtos,5,0),"")</f>
        <v/>
      </c>
      <c r="I88" s="100" t="str">
        <f>IFERROR(Tabela10[[#This Row],[preço De venda]]*Tabela10[[#This Row],[Qtd]],"")</f>
        <v/>
      </c>
      <c r="K88" s="112"/>
      <c r="L88" s="112"/>
      <c r="M88" s="112"/>
    </row>
    <row r="89" spans="1:13" x14ac:dyDescent="0.3">
      <c r="A89" s="97"/>
      <c r="B89" s="98"/>
      <c r="C89" s="99" t="str">
        <f>IFERROR(VLOOKUP(Tabela9[[#This Row],[Produto]],produtos,3,0),"")</f>
        <v/>
      </c>
      <c r="D89" s="100" t="str">
        <f>IFERROR(Tabela9[[#This Row],[preço uni.compra]]*Tabela9[[#This Row],[Qtd]],"")</f>
        <v/>
      </c>
      <c r="F89" s="97"/>
      <c r="G89" s="97"/>
      <c r="H89" s="99" t="str">
        <f>IFERROR(VLOOKUP(Tabela10[[#This Row],[Produto]],produtos,5,0),"")</f>
        <v/>
      </c>
      <c r="I89" s="100" t="str">
        <f>IFERROR(Tabela10[[#This Row],[preço De venda]]*Tabela10[[#This Row],[Qtd]],"")</f>
        <v/>
      </c>
      <c r="K89" s="112"/>
      <c r="L89" s="112"/>
      <c r="M89" s="112"/>
    </row>
    <row r="90" spans="1:13" x14ac:dyDescent="0.3">
      <c r="A90" s="97"/>
      <c r="B90" s="98"/>
      <c r="C90" s="99" t="str">
        <f>IFERROR(VLOOKUP(Tabela9[[#This Row],[Produto]],produtos,3,0),"")</f>
        <v/>
      </c>
      <c r="D90" s="100" t="str">
        <f>IFERROR(Tabela9[[#This Row],[preço uni.compra]]*Tabela9[[#This Row],[Qtd]],"")</f>
        <v/>
      </c>
      <c r="F90" s="97"/>
      <c r="G90" s="97"/>
      <c r="H90" s="99" t="str">
        <f>IFERROR(VLOOKUP(Tabela10[[#This Row],[Produto]],produtos,5,0),"")</f>
        <v/>
      </c>
      <c r="I90" s="100" t="str">
        <f>IFERROR(Tabela10[[#This Row],[preço De venda]]*Tabela10[[#This Row],[Qtd]],"")</f>
        <v/>
      </c>
      <c r="K90" s="112"/>
      <c r="L90" s="112"/>
      <c r="M90" s="112"/>
    </row>
    <row r="91" spans="1:13" x14ac:dyDescent="0.3">
      <c r="A91" s="97"/>
      <c r="B91" s="98"/>
      <c r="C91" s="99" t="str">
        <f>IFERROR(VLOOKUP(Tabela9[[#This Row],[Produto]],produtos,3,0),"")</f>
        <v/>
      </c>
      <c r="D91" s="100" t="str">
        <f>IFERROR(Tabela9[[#This Row],[preço uni.compra]]*Tabela9[[#This Row],[Qtd]],"")</f>
        <v/>
      </c>
      <c r="F91" s="97"/>
      <c r="G91" s="97"/>
      <c r="H91" s="99" t="str">
        <f>IFERROR(VLOOKUP(Tabela10[[#This Row],[Produto]],produtos,5,0),"")</f>
        <v/>
      </c>
      <c r="I91" s="100" t="str">
        <f>IFERROR(Tabela10[[#This Row],[preço De venda]]*Tabela10[[#This Row],[Qtd]],"")</f>
        <v/>
      </c>
      <c r="K91" s="112"/>
      <c r="L91" s="112"/>
      <c r="M91" s="112"/>
    </row>
    <row r="92" spans="1:13" x14ac:dyDescent="0.3">
      <c r="A92" s="97"/>
      <c r="B92" s="98"/>
      <c r="C92" s="99" t="str">
        <f>IFERROR(VLOOKUP(Tabela9[[#This Row],[Produto]],produtos,3,0),"")</f>
        <v/>
      </c>
      <c r="D92" s="100" t="str">
        <f>IFERROR(Tabela9[[#This Row],[preço uni.compra]]*Tabela9[[#This Row],[Qtd]],"")</f>
        <v/>
      </c>
      <c r="F92" s="97"/>
      <c r="G92" s="97"/>
      <c r="H92" s="99" t="str">
        <f>IFERROR(VLOOKUP(Tabela10[[#This Row],[Produto]],produtos,5,0),"")</f>
        <v/>
      </c>
      <c r="I92" s="100" t="str">
        <f>IFERROR(Tabela10[[#This Row],[preço De venda]]*Tabela10[[#This Row],[Qtd]],"")</f>
        <v/>
      </c>
      <c r="K92" s="112"/>
      <c r="L92" s="112"/>
      <c r="M92" s="112"/>
    </row>
    <row r="93" spans="1:13" x14ac:dyDescent="0.3">
      <c r="A93" s="97"/>
      <c r="B93" s="98"/>
      <c r="C93" s="99" t="str">
        <f>IFERROR(VLOOKUP(Tabela9[[#This Row],[Produto]],produtos,3,0),"")</f>
        <v/>
      </c>
      <c r="D93" s="100" t="str">
        <f>IFERROR(Tabela9[[#This Row],[preço uni.compra]]*Tabela9[[#This Row],[Qtd]],"")</f>
        <v/>
      </c>
      <c r="F93" s="97"/>
      <c r="G93" s="97"/>
      <c r="H93" s="99" t="str">
        <f>IFERROR(VLOOKUP(Tabela10[[#This Row],[Produto]],produtos,5,0),"")</f>
        <v/>
      </c>
      <c r="I93" s="100" t="str">
        <f>IFERROR(Tabela10[[#This Row],[preço De venda]]*Tabela10[[#This Row],[Qtd]],"")</f>
        <v/>
      </c>
      <c r="K93" s="112"/>
      <c r="L93" s="112"/>
      <c r="M93" s="112"/>
    </row>
    <row r="94" spans="1:13" x14ac:dyDescent="0.3">
      <c r="A94" s="97"/>
      <c r="B94" s="98"/>
      <c r="C94" s="99" t="str">
        <f>IFERROR(VLOOKUP(Tabela9[[#This Row],[Produto]],produtos,3,0),"")</f>
        <v/>
      </c>
      <c r="D94" s="100" t="str">
        <f>IFERROR(Tabela9[[#This Row],[preço uni.compra]]*Tabela9[[#This Row],[Qtd]],"")</f>
        <v/>
      </c>
      <c r="F94" s="97"/>
      <c r="G94" s="97"/>
      <c r="H94" s="99" t="str">
        <f>IFERROR(VLOOKUP(Tabela10[[#This Row],[Produto]],produtos,5,0),"")</f>
        <v/>
      </c>
      <c r="I94" s="100" t="str">
        <f>IFERROR(Tabela10[[#This Row],[preço De venda]]*Tabela10[[#This Row],[Qtd]],"")</f>
        <v/>
      </c>
      <c r="K94" s="112"/>
      <c r="L94" s="112"/>
      <c r="M94" s="112"/>
    </row>
    <row r="95" spans="1:13" x14ac:dyDescent="0.3">
      <c r="A95" s="97"/>
      <c r="B95" s="98"/>
      <c r="C95" s="99" t="str">
        <f>IFERROR(VLOOKUP(Tabela9[[#This Row],[Produto]],produtos,3,0),"")</f>
        <v/>
      </c>
      <c r="D95" s="100" t="str">
        <f>IFERROR(Tabela9[[#This Row],[preço uni.compra]]*Tabela9[[#This Row],[Qtd]],"")</f>
        <v/>
      </c>
      <c r="F95" s="97"/>
      <c r="G95" s="97"/>
      <c r="H95" s="99" t="str">
        <f>IFERROR(VLOOKUP(Tabela10[[#This Row],[Produto]],produtos,5,0),"")</f>
        <v/>
      </c>
      <c r="I95" s="100" t="str">
        <f>IFERROR(Tabela10[[#This Row],[preço De venda]]*Tabela10[[#This Row],[Qtd]],"")</f>
        <v/>
      </c>
      <c r="K95" s="112"/>
      <c r="L95" s="112"/>
      <c r="M95" s="112"/>
    </row>
    <row r="96" spans="1:13" x14ac:dyDescent="0.3">
      <c r="A96" s="97"/>
      <c r="B96" s="98"/>
      <c r="C96" s="99" t="str">
        <f>IFERROR(VLOOKUP(Tabela9[[#This Row],[Produto]],produtos,3,0),"")</f>
        <v/>
      </c>
      <c r="D96" s="100" t="str">
        <f>IFERROR(Tabela9[[#This Row],[preço uni.compra]]*Tabela9[[#This Row],[Qtd]],"")</f>
        <v/>
      </c>
      <c r="F96" s="97"/>
      <c r="G96" s="97"/>
      <c r="H96" s="99" t="str">
        <f>IFERROR(VLOOKUP(Tabela10[[#This Row],[Produto]],produtos,5,0),"")</f>
        <v/>
      </c>
      <c r="I96" s="100" t="str">
        <f>IFERROR(Tabela10[[#This Row],[preço De venda]]*Tabela10[[#This Row],[Qtd]],"")</f>
        <v/>
      </c>
      <c r="K96" s="112"/>
      <c r="L96" s="112"/>
      <c r="M96" s="112"/>
    </row>
    <row r="97" spans="1:13" x14ac:dyDescent="0.3">
      <c r="A97" s="97"/>
      <c r="B97" s="98"/>
      <c r="C97" s="99" t="str">
        <f>IFERROR(VLOOKUP(Tabela9[[#This Row],[Produto]],produtos,3,0),"")</f>
        <v/>
      </c>
      <c r="D97" s="100" t="str">
        <f>IFERROR(Tabela9[[#This Row],[preço uni.compra]]*Tabela9[[#This Row],[Qtd]],"")</f>
        <v/>
      </c>
      <c r="F97" s="97"/>
      <c r="G97" s="97"/>
      <c r="H97" s="99" t="str">
        <f>IFERROR(VLOOKUP(Tabela10[[#This Row],[Produto]],produtos,5,0),"")</f>
        <v/>
      </c>
      <c r="I97" s="100" t="str">
        <f>IFERROR(Tabela10[[#This Row],[preço De venda]]*Tabela10[[#This Row],[Qtd]],"")</f>
        <v/>
      </c>
      <c r="K97" s="112"/>
      <c r="L97" s="112"/>
      <c r="M97" s="112"/>
    </row>
    <row r="98" spans="1:13" x14ac:dyDescent="0.3">
      <c r="A98" s="97"/>
      <c r="B98" s="98"/>
      <c r="C98" s="99" t="str">
        <f>IFERROR(VLOOKUP(Tabela9[[#This Row],[Produto]],produtos,3,0),"")</f>
        <v/>
      </c>
      <c r="D98" s="100" t="str">
        <f>IFERROR(Tabela9[[#This Row],[preço uni.compra]]*Tabela9[[#This Row],[Qtd]],"")</f>
        <v/>
      </c>
      <c r="F98" s="97"/>
      <c r="G98" s="97"/>
      <c r="H98" s="99" t="str">
        <f>IFERROR(VLOOKUP(Tabela10[[#This Row],[Produto]],produtos,5,0),"")</f>
        <v/>
      </c>
      <c r="I98" s="100" t="str">
        <f>IFERROR(Tabela10[[#This Row],[preço De venda]]*Tabela10[[#This Row],[Qtd]],"")</f>
        <v/>
      </c>
      <c r="K98" s="112"/>
      <c r="L98" s="112"/>
      <c r="M98" s="112"/>
    </row>
    <row r="99" spans="1:13" x14ac:dyDescent="0.3">
      <c r="A99" s="97"/>
      <c r="B99" s="98"/>
      <c r="C99" s="99" t="str">
        <f>IFERROR(VLOOKUP(Tabela9[[#This Row],[Produto]],produtos,3,0),"")</f>
        <v/>
      </c>
      <c r="D99" s="100" t="str">
        <f>IFERROR(Tabela9[[#This Row],[preço uni.compra]]*Tabela9[[#This Row],[Qtd]],"")</f>
        <v/>
      </c>
      <c r="F99" s="97"/>
      <c r="G99" s="97"/>
      <c r="H99" s="99" t="str">
        <f>IFERROR(VLOOKUP(Tabela10[[#This Row],[Produto]],produtos,5,0),"")</f>
        <v/>
      </c>
      <c r="I99" s="100" t="str">
        <f>IFERROR(Tabela10[[#This Row],[preço De venda]]*Tabela10[[#This Row],[Qtd]],"")</f>
        <v/>
      </c>
      <c r="K99" s="112"/>
      <c r="L99" s="112"/>
      <c r="M99" s="112"/>
    </row>
    <row r="100" spans="1:13" x14ac:dyDescent="0.3">
      <c r="A100" s="97"/>
      <c r="B100" s="98"/>
      <c r="C100" s="99" t="str">
        <f>IFERROR(VLOOKUP(Tabela9[[#This Row],[Produto]],produtos,3,0),"")</f>
        <v/>
      </c>
      <c r="D100" s="100" t="str">
        <f>IFERROR(Tabela9[[#This Row],[preço uni.compra]]*Tabela9[[#This Row],[Qtd]],"")</f>
        <v/>
      </c>
      <c r="F100" s="97"/>
      <c r="G100" s="97"/>
      <c r="H100" s="99" t="str">
        <f>IFERROR(VLOOKUP(Tabela10[[#This Row],[Produto]],produtos,5,0),"")</f>
        <v/>
      </c>
      <c r="I100" s="100" t="str">
        <f>IFERROR(Tabela10[[#This Row],[preço De venda]]*Tabela10[[#This Row],[Qtd]],"")</f>
        <v/>
      </c>
      <c r="K100" s="112"/>
      <c r="L100" s="112"/>
      <c r="M100" s="112"/>
    </row>
    <row r="101" spans="1:13" x14ac:dyDescent="0.3">
      <c r="A101" s="97"/>
      <c r="B101" s="98"/>
      <c r="C101" s="99" t="str">
        <f>IFERROR(VLOOKUP(Tabela9[[#This Row],[Produto]],produtos,3,0),"")</f>
        <v/>
      </c>
      <c r="D101" s="100" t="str">
        <f>IFERROR(Tabela9[[#This Row],[preço uni.compra]]*Tabela9[[#This Row],[Qtd]],"")</f>
        <v/>
      </c>
      <c r="F101" s="97"/>
      <c r="G101" s="97"/>
      <c r="H101" s="99" t="str">
        <f>IFERROR(VLOOKUP(Tabela10[[#This Row],[Produto]],produtos,5,0),"")</f>
        <v/>
      </c>
      <c r="I101" s="100" t="str">
        <f>IFERROR(Tabela10[[#This Row],[preço De venda]]*Tabela10[[#This Row],[Qtd]],"")</f>
        <v/>
      </c>
      <c r="K101" s="112"/>
      <c r="L101" s="112"/>
      <c r="M101" s="112"/>
    </row>
    <row r="102" spans="1:13" x14ac:dyDescent="0.3">
      <c r="A102" s="97"/>
      <c r="B102" s="98"/>
      <c r="C102" s="99" t="str">
        <f>IFERROR(VLOOKUP(Tabela9[[#This Row],[Produto]],produtos,3,0),"")</f>
        <v/>
      </c>
      <c r="D102" s="100" t="str">
        <f>IFERROR(Tabela9[[#This Row],[preço uni.compra]]*Tabela9[[#This Row],[Qtd]],"")</f>
        <v/>
      </c>
      <c r="F102" s="97"/>
      <c r="G102" s="97"/>
      <c r="H102" s="99" t="str">
        <f>IFERROR(VLOOKUP(Tabela10[[#This Row],[Produto]],produtos,5,0),"")</f>
        <v/>
      </c>
      <c r="I102" s="100" t="str">
        <f>IFERROR(Tabela10[[#This Row],[preço De venda]]*Tabela10[[#This Row],[Qtd]],"")</f>
        <v/>
      </c>
      <c r="K102" s="112"/>
      <c r="L102" s="112"/>
      <c r="M102" s="112"/>
    </row>
    <row r="103" spans="1:13" x14ac:dyDescent="0.3">
      <c r="A103" s="97"/>
      <c r="B103" s="98"/>
      <c r="C103" s="99" t="str">
        <f>IFERROR(VLOOKUP(Tabela9[[#This Row],[Produto]],produtos,3,0),"")</f>
        <v/>
      </c>
      <c r="D103" s="100" t="str">
        <f>IFERROR(Tabela9[[#This Row],[preço uni.compra]]*Tabela9[[#This Row],[Qtd]],"")</f>
        <v/>
      </c>
      <c r="F103" s="97"/>
      <c r="G103" s="97"/>
      <c r="H103" s="99" t="str">
        <f>IFERROR(VLOOKUP(Tabela10[[#This Row],[Produto]],produtos,5,0),"")</f>
        <v/>
      </c>
      <c r="I103" s="100" t="str">
        <f>IFERROR(Tabela10[[#This Row],[preço De venda]]*Tabela10[[#This Row],[Qtd]],"")</f>
        <v/>
      </c>
      <c r="K103" s="112"/>
      <c r="L103" s="112"/>
      <c r="M103" s="112"/>
    </row>
    <row r="104" spans="1:13" x14ac:dyDescent="0.3">
      <c r="A104" s="97"/>
      <c r="B104" s="98"/>
      <c r="C104" s="99" t="str">
        <f>IFERROR(VLOOKUP(Tabela9[[#This Row],[Produto]],produtos,3,0),"")</f>
        <v/>
      </c>
      <c r="D104" s="100" t="str">
        <f>IFERROR(Tabela9[[#This Row],[preço uni.compra]]*Tabela9[[#This Row],[Qtd]],"")</f>
        <v/>
      </c>
      <c r="F104" s="97"/>
      <c r="G104" s="97"/>
      <c r="H104" s="99" t="str">
        <f>IFERROR(VLOOKUP(Tabela10[[#This Row],[Produto]],produtos,5,0),"")</f>
        <v/>
      </c>
      <c r="I104" s="100" t="str">
        <f>IFERROR(Tabela10[[#This Row],[preço De venda]]*Tabela10[[#This Row],[Qtd]],"")</f>
        <v/>
      </c>
      <c r="K104" s="112"/>
      <c r="L104" s="112"/>
      <c r="M104" s="112"/>
    </row>
    <row r="105" spans="1:13" x14ac:dyDescent="0.3">
      <c r="A105" s="97"/>
      <c r="B105" s="98"/>
      <c r="C105" s="99" t="str">
        <f>IFERROR(VLOOKUP(Tabela9[[#This Row],[Produto]],produtos,3,0),"")</f>
        <v/>
      </c>
      <c r="D105" s="100" t="str">
        <f>IFERROR(Tabela9[[#This Row],[preço uni.compra]]*Tabela9[[#This Row],[Qtd]],"")</f>
        <v/>
      </c>
      <c r="F105" s="97"/>
      <c r="G105" s="97"/>
      <c r="H105" s="99" t="str">
        <f>IFERROR(VLOOKUP(Tabela10[[#This Row],[Produto]],produtos,5,0),"")</f>
        <v/>
      </c>
      <c r="I105" s="100" t="str">
        <f>IFERROR(Tabela10[[#This Row],[preço De venda]]*Tabela10[[#This Row],[Qtd]],"")</f>
        <v/>
      </c>
      <c r="K105" s="112"/>
      <c r="L105" s="112"/>
      <c r="M105" s="112"/>
    </row>
    <row r="106" spans="1:13" x14ac:dyDescent="0.3">
      <c r="A106" s="97"/>
      <c r="B106" s="98"/>
      <c r="C106" s="99" t="str">
        <f>IFERROR(VLOOKUP(Tabela9[[#This Row],[Produto]],produtos,3,0),"")</f>
        <v/>
      </c>
      <c r="D106" s="100" t="str">
        <f>IFERROR(Tabela9[[#This Row],[preço uni.compra]]*Tabela9[[#This Row],[Qtd]],"")</f>
        <v/>
      </c>
      <c r="F106" s="97"/>
      <c r="G106" s="97"/>
      <c r="H106" s="99" t="str">
        <f>IFERROR(VLOOKUP(Tabela10[[#This Row],[Produto]],produtos,5,0),"")</f>
        <v/>
      </c>
      <c r="I106" s="100" t="str">
        <f>IFERROR(Tabela10[[#This Row],[preço De venda]]*Tabela10[[#This Row],[Qtd]],"")</f>
        <v/>
      </c>
      <c r="K106" s="112"/>
      <c r="L106" s="112"/>
      <c r="M106" s="112"/>
    </row>
    <row r="107" spans="1:13" x14ac:dyDescent="0.3">
      <c r="A107" s="97"/>
      <c r="B107" s="98"/>
      <c r="C107" s="99" t="str">
        <f>IFERROR(VLOOKUP(Tabela9[[#This Row],[Produto]],produtos,3,0),"")</f>
        <v/>
      </c>
      <c r="D107" s="100" t="str">
        <f>IFERROR(Tabela9[[#This Row],[preço uni.compra]]*Tabela9[[#This Row],[Qtd]],"")</f>
        <v/>
      </c>
      <c r="F107" s="97"/>
      <c r="G107" s="97"/>
      <c r="H107" s="99" t="str">
        <f>IFERROR(VLOOKUP(Tabela10[[#This Row],[Produto]],produtos,5,0),"")</f>
        <v/>
      </c>
      <c r="I107" s="100" t="str">
        <f>IFERROR(Tabela10[[#This Row],[preço De venda]]*Tabela10[[#This Row],[Qtd]],"")</f>
        <v/>
      </c>
      <c r="K107" s="112"/>
      <c r="L107" s="112"/>
      <c r="M107" s="112"/>
    </row>
    <row r="108" spans="1:13" x14ac:dyDescent="0.3">
      <c r="A108" s="97"/>
      <c r="B108" s="98"/>
      <c r="C108" s="99" t="str">
        <f>IFERROR(VLOOKUP(Tabela9[[#This Row],[Produto]],produtos,3,0),"")</f>
        <v/>
      </c>
      <c r="D108" s="100" t="str">
        <f>IFERROR(Tabela9[[#This Row],[preço uni.compra]]*Tabela9[[#This Row],[Qtd]],"")</f>
        <v/>
      </c>
      <c r="F108" s="97"/>
      <c r="G108" s="97"/>
      <c r="H108" s="99" t="str">
        <f>IFERROR(VLOOKUP(Tabela10[[#This Row],[Produto]],produtos,5,0),"")</f>
        <v/>
      </c>
      <c r="I108" s="100" t="str">
        <f>IFERROR(Tabela10[[#This Row],[preço De venda]]*Tabela10[[#This Row],[Qtd]],"")</f>
        <v/>
      </c>
      <c r="K108" s="112"/>
      <c r="L108" s="112"/>
      <c r="M108" s="112"/>
    </row>
    <row r="109" spans="1:13" x14ac:dyDescent="0.3">
      <c r="A109" s="97"/>
      <c r="B109" s="98"/>
      <c r="C109" s="99" t="str">
        <f>IFERROR(VLOOKUP(Tabela9[[#This Row],[Produto]],produtos,3,0),"")</f>
        <v/>
      </c>
      <c r="D109" s="100" t="str">
        <f>IFERROR(Tabela9[[#This Row],[preço uni.compra]]*Tabela9[[#This Row],[Qtd]],"")</f>
        <v/>
      </c>
      <c r="F109" s="97"/>
      <c r="G109" s="97"/>
      <c r="H109" s="99" t="str">
        <f>IFERROR(VLOOKUP(Tabela10[[#This Row],[Produto]],produtos,5,0),"")</f>
        <v/>
      </c>
      <c r="I109" s="100" t="str">
        <f>IFERROR(Tabela10[[#This Row],[preço De venda]]*Tabela10[[#This Row],[Qtd]],"")</f>
        <v/>
      </c>
      <c r="K109" s="112"/>
      <c r="L109" s="112"/>
      <c r="M109" s="112"/>
    </row>
    <row r="110" spans="1:13" x14ac:dyDescent="0.3">
      <c r="A110" s="97"/>
      <c r="B110" s="98"/>
      <c r="C110" s="99" t="str">
        <f>IFERROR(VLOOKUP(Tabela9[[#This Row],[Produto]],produtos,3,0),"")</f>
        <v/>
      </c>
      <c r="D110" s="100" t="str">
        <f>IFERROR(Tabela9[[#This Row],[preço uni.compra]]*Tabela9[[#This Row],[Qtd]],"")</f>
        <v/>
      </c>
      <c r="F110" s="97"/>
      <c r="G110" s="97"/>
      <c r="H110" s="99" t="str">
        <f>IFERROR(VLOOKUP(Tabela10[[#This Row],[Produto]],produtos,5,0),"")</f>
        <v/>
      </c>
      <c r="I110" s="100" t="str">
        <f>IFERROR(Tabela10[[#This Row],[preço De venda]]*Tabela10[[#This Row],[Qtd]],"")</f>
        <v/>
      </c>
      <c r="K110" s="112"/>
      <c r="L110" s="112"/>
      <c r="M110" s="112"/>
    </row>
    <row r="111" spans="1:13" x14ac:dyDescent="0.3">
      <c r="A111" s="97"/>
      <c r="B111" s="98"/>
      <c r="C111" s="99" t="str">
        <f>IFERROR(VLOOKUP(Tabela9[[#This Row],[Produto]],produtos,3,0),"")</f>
        <v/>
      </c>
      <c r="D111" s="100" t="str">
        <f>IFERROR(Tabela9[[#This Row],[preço uni.compra]]*Tabela9[[#This Row],[Qtd]],"")</f>
        <v/>
      </c>
      <c r="F111" s="97"/>
      <c r="G111" s="97"/>
      <c r="H111" s="99" t="str">
        <f>IFERROR(VLOOKUP(Tabela10[[#This Row],[Produto]],produtos,5,0),"")</f>
        <v/>
      </c>
      <c r="I111" s="100" t="str">
        <f>IFERROR(Tabela10[[#This Row],[preço De venda]]*Tabela10[[#This Row],[Qtd]],"")</f>
        <v/>
      </c>
      <c r="K111" s="112"/>
      <c r="L111" s="112"/>
      <c r="M111" s="112"/>
    </row>
    <row r="112" spans="1:13" x14ac:dyDescent="0.3">
      <c r="A112" s="97"/>
      <c r="B112" s="98"/>
      <c r="C112" s="99" t="str">
        <f>IFERROR(VLOOKUP(Tabela9[[#This Row],[Produto]],produtos,3,0),"")</f>
        <v/>
      </c>
      <c r="D112" s="100" t="str">
        <f>IFERROR(Tabela9[[#This Row],[preço uni.compra]]*Tabela9[[#This Row],[Qtd]],"")</f>
        <v/>
      </c>
      <c r="F112" s="97"/>
      <c r="G112" s="97"/>
      <c r="H112" s="99" t="str">
        <f>IFERROR(VLOOKUP(Tabela10[[#This Row],[Produto]],produtos,5,0),"")</f>
        <v/>
      </c>
      <c r="I112" s="100" t="str">
        <f>IFERROR(Tabela10[[#This Row],[preço De venda]]*Tabela10[[#This Row],[Qtd]],"")</f>
        <v/>
      </c>
      <c r="K112" s="112"/>
      <c r="L112" s="112"/>
      <c r="M112" s="112"/>
    </row>
    <row r="113" spans="1:13" x14ac:dyDescent="0.3">
      <c r="A113" s="97"/>
      <c r="B113" s="98"/>
      <c r="C113" s="99" t="str">
        <f>IFERROR(VLOOKUP(Tabela9[[#This Row],[Produto]],produtos,3,0),"")</f>
        <v/>
      </c>
      <c r="D113" s="100" t="str">
        <f>IFERROR(Tabela9[[#This Row],[preço uni.compra]]*Tabela9[[#This Row],[Qtd]],"")</f>
        <v/>
      </c>
      <c r="F113" s="97"/>
      <c r="G113" s="97"/>
      <c r="H113" s="99" t="str">
        <f>IFERROR(VLOOKUP(Tabela10[[#This Row],[Produto]],produtos,5,0),"")</f>
        <v/>
      </c>
      <c r="I113" s="100" t="str">
        <f>IFERROR(Tabela10[[#This Row],[preço De venda]]*Tabela10[[#This Row],[Qtd]],"")</f>
        <v/>
      </c>
      <c r="K113" s="112"/>
      <c r="L113" s="112"/>
      <c r="M113" s="112"/>
    </row>
    <row r="114" spans="1:13" x14ac:dyDescent="0.3">
      <c r="A114" s="97"/>
      <c r="B114" s="98"/>
      <c r="C114" s="99" t="str">
        <f>IFERROR(VLOOKUP(Tabela9[[#This Row],[Produto]],produtos,3,0),"")</f>
        <v/>
      </c>
      <c r="D114" s="100" t="str">
        <f>IFERROR(Tabela9[[#This Row],[preço uni.compra]]*Tabela9[[#This Row],[Qtd]],"")</f>
        <v/>
      </c>
      <c r="F114" s="97"/>
      <c r="G114" s="97"/>
      <c r="H114" s="99" t="str">
        <f>IFERROR(VLOOKUP(Tabela10[[#This Row],[Produto]],produtos,5,0),"")</f>
        <v/>
      </c>
      <c r="I114" s="100" t="str">
        <f>IFERROR(Tabela10[[#This Row],[preço De venda]]*Tabela10[[#This Row],[Qtd]],"")</f>
        <v/>
      </c>
      <c r="K114" s="112"/>
      <c r="L114" s="112"/>
      <c r="M114" s="112"/>
    </row>
    <row r="115" spans="1:13" x14ac:dyDescent="0.3">
      <c r="A115" s="97"/>
      <c r="B115" s="98"/>
      <c r="C115" s="99" t="str">
        <f>IFERROR(VLOOKUP(Tabela9[[#This Row],[Produto]],produtos,3,0),"")</f>
        <v/>
      </c>
      <c r="D115" s="100" t="str">
        <f>IFERROR(Tabela9[[#This Row],[preço uni.compra]]*Tabela9[[#This Row],[Qtd]],"")</f>
        <v/>
      </c>
      <c r="F115" s="97"/>
      <c r="G115" s="97"/>
      <c r="H115" s="99" t="str">
        <f>IFERROR(VLOOKUP(Tabela10[[#This Row],[Produto]],produtos,5,0),"")</f>
        <v/>
      </c>
      <c r="I115" s="100" t="str">
        <f>IFERROR(Tabela10[[#This Row],[preço De venda]]*Tabela10[[#This Row],[Qtd]],"")</f>
        <v/>
      </c>
      <c r="K115" s="112"/>
      <c r="L115" s="112"/>
      <c r="M115" s="112"/>
    </row>
    <row r="116" spans="1:13" x14ac:dyDescent="0.3">
      <c r="A116" s="97"/>
      <c r="B116" s="98"/>
      <c r="C116" s="99" t="str">
        <f>IFERROR(VLOOKUP(Tabela9[[#This Row],[Produto]],produtos,3,0),"")</f>
        <v/>
      </c>
      <c r="D116" s="100" t="str">
        <f>IFERROR(Tabela9[[#This Row],[preço uni.compra]]*Tabela9[[#This Row],[Qtd]],"")</f>
        <v/>
      </c>
      <c r="F116" s="97"/>
      <c r="G116" s="97"/>
      <c r="H116" s="99" t="str">
        <f>IFERROR(VLOOKUP(Tabela10[[#This Row],[Produto]],produtos,5,0),"")</f>
        <v/>
      </c>
      <c r="I116" s="100" t="str">
        <f>IFERROR(Tabela10[[#This Row],[preço De venda]]*Tabela10[[#This Row],[Qtd]],"")</f>
        <v/>
      </c>
      <c r="K116" s="112"/>
      <c r="L116" s="112"/>
      <c r="M116" s="112"/>
    </row>
    <row r="117" spans="1:13" x14ac:dyDescent="0.3">
      <c r="A117" s="97"/>
      <c r="B117" s="98"/>
      <c r="C117" s="99" t="str">
        <f>IFERROR(VLOOKUP(Tabela9[[#This Row],[Produto]],produtos,3,0),"")</f>
        <v/>
      </c>
      <c r="D117" s="100" t="str">
        <f>IFERROR(Tabela9[[#This Row],[preço uni.compra]]*Tabela9[[#This Row],[Qtd]],"")</f>
        <v/>
      </c>
      <c r="F117" s="97"/>
      <c r="G117" s="97"/>
      <c r="H117" s="99" t="str">
        <f>IFERROR(VLOOKUP(Tabela10[[#This Row],[Produto]],produtos,5,0),"")</f>
        <v/>
      </c>
      <c r="I117" s="100" t="str">
        <f>IFERROR(Tabela10[[#This Row],[preço De venda]]*Tabela10[[#This Row],[Qtd]],"")</f>
        <v/>
      </c>
      <c r="K117" s="112"/>
      <c r="L117" s="112"/>
      <c r="M117" s="112"/>
    </row>
    <row r="118" spans="1:13" x14ac:dyDescent="0.3">
      <c r="A118" s="97"/>
      <c r="B118" s="98"/>
      <c r="C118" s="99" t="str">
        <f>IFERROR(VLOOKUP(Tabela9[[#This Row],[Produto]],produtos,3,0),"")</f>
        <v/>
      </c>
      <c r="D118" s="100" t="str">
        <f>IFERROR(Tabela9[[#This Row],[preço uni.compra]]*Tabela9[[#This Row],[Qtd]],"")</f>
        <v/>
      </c>
      <c r="F118" s="97"/>
      <c r="G118" s="97"/>
      <c r="H118" s="99" t="str">
        <f>IFERROR(VLOOKUP(Tabela10[[#This Row],[Produto]],produtos,5,0),"")</f>
        <v/>
      </c>
      <c r="I118" s="100" t="str">
        <f>IFERROR(Tabela10[[#This Row],[preço De venda]]*Tabela10[[#This Row],[Qtd]],"")</f>
        <v/>
      </c>
      <c r="K118" s="112"/>
      <c r="L118" s="112"/>
      <c r="M118" s="112"/>
    </row>
    <row r="119" spans="1:13" x14ac:dyDescent="0.3">
      <c r="A119" s="97"/>
      <c r="B119" s="98"/>
      <c r="C119" s="99" t="str">
        <f>IFERROR(VLOOKUP(Tabela9[[#This Row],[Produto]],produtos,3,0),"")</f>
        <v/>
      </c>
      <c r="D119" s="100" t="str">
        <f>IFERROR(Tabela9[[#This Row],[preço uni.compra]]*Tabela9[[#This Row],[Qtd]],"")</f>
        <v/>
      </c>
      <c r="F119" s="97"/>
      <c r="G119" s="97"/>
      <c r="H119" s="99" t="str">
        <f>IFERROR(VLOOKUP(Tabela10[[#This Row],[Produto]],produtos,5,0),"")</f>
        <v/>
      </c>
      <c r="I119" s="100" t="str">
        <f>IFERROR(Tabela10[[#This Row],[preço De venda]]*Tabela10[[#This Row],[Qtd]],"")</f>
        <v/>
      </c>
      <c r="K119" s="112"/>
      <c r="L119" s="112"/>
      <c r="M119" s="112"/>
    </row>
    <row r="120" spans="1:13" x14ac:dyDescent="0.3">
      <c r="A120" s="97"/>
      <c r="B120" s="98"/>
      <c r="C120" s="99" t="str">
        <f>IFERROR(VLOOKUP(Tabela9[[#This Row],[Produto]],produtos,3,0),"")</f>
        <v/>
      </c>
      <c r="D120" s="100" t="str">
        <f>IFERROR(Tabela9[[#This Row],[preço uni.compra]]*Tabela9[[#This Row],[Qtd]],"")</f>
        <v/>
      </c>
      <c r="F120" s="97"/>
      <c r="G120" s="97"/>
      <c r="H120" s="99" t="str">
        <f>IFERROR(VLOOKUP(Tabela10[[#This Row],[Produto]],produtos,5,0),"")</f>
        <v/>
      </c>
      <c r="I120" s="100" t="str">
        <f>IFERROR(Tabela10[[#This Row],[preço De venda]]*Tabela10[[#This Row],[Qtd]],"")</f>
        <v/>
      </c>
      <c r="K120" s="112"/>
      <c r="L120" s="112"/>
      <c r="M120" s="112"/>
    </row>
    <row r="121" spans="1:13" x14ac:dyDescent="0.3">
      <c r="A121" s="97"/>
      <c r="B121" s="98"/>
      <c r="C121" s="99" t="str">
        <f>IFERROR(VLOOKUP(Tabela9[[#This Row],[Produto]],produtos,3,0),"")</f>
        <v/>
      </c>
      <c r="D121" s="100" t="str">
        <f>IFERROR(Tabela9[[#This Row],[preço uni.compra]]*Tabela9[[#This Row],[Qtd]],"")</f>
        <v/>
      </c>
      <c r="F121" s="97"/>
      <c r="G121" s="97"/>
      <c r="H121" s="99" t="str">
        <f>IFERROR(VLOOKUP(Tabela10[[#This Row],[Produto]],produtos,5,0),"")</f>
        <v/>
      </c>
      <c r="I121" s="100" t="str">
        <f>IFERROR(Tabela10[[#This Row],[preço De venda]]*Tabela10[[#This Row],[Qtd]],"")</f>
        <v/>
      </c>
      <c r="K121" s="112"/>
      <c r="L121" s="112"/>
      <c r="M121" s="112"/>
    </row>
    <row r="122" spans="1:13" x14ac:dyDescent="0.3">
      <c r="A122" s="97"/>
      <c r="B122" s="98"/>
      <c r="C122" s="99" t="str">
        <f>IFERROR(VLOOKUP(Tabela9[[#This Row],[Produto]],produtos,3,0),"")</f>
        <v/>
      </c>
      <c r="D122" s="100" t="str">
        <f>IFERROR(Tabela9[[#This Row],[preço uni.compra]]*Tabela9[[#This Row],[Qtd]],"")</f>
        <v/>
      </c>
      <c r="F122" s="97"/>
      <c r="G122" s="97"/>
      <c r="H122" s="99" t="str">
        <f>IFERROR(VLOOKUP(Tabela10[[#This Row],[Produto]],produtos,5,0),"")</f>
        <v/>
      </c>
      <c r="I122" s="100" t="str">
        <f>IFERROR(Tabela10[[#This Row],[preço De venda]]*Tabela10[[#This Row],[Qtd]],"")</f>
        <v/>
      </c>
      <c r="K122" s="112"/>
      <c r="L122" s="112"/>
      <c r="M122" s="112"/>
    </row>
    <row r="123" spans="1:13" x14ac:dyDescent="0.3">
      <c r="A123" s="97"/>
      <c r="B123" s="98"/>
      <c r="C123" s="99" t="str">
        <f>IFERROR(VLOOKUP(Tabela9[[#This Row],[Produto]],produtos,3,0),"")</f>
        <v/>
      </c>
      <c r="D123" s="100" t="str">
        <f>IFERROR(Tabela9[[#This Row],[preço uni.compra]]*Tabela9[[#This Row],[Qtd]],"")</f>
        <v/>
      </c>
      <c r="F123" s="97"/>
      <c r="G123" s="97"/>
      <c r="H123" s="99" t="str">
        <f>IFERROR(VLOOKUP(Tabela10[[#This Row],[Produto]],produtos,5,0),"")</f>
        <v/>
      </c>
      <c r="I123" s="100" t="str">
        <f>IFERROR(Tabela10[[#This Row],[preço De venda]]*Tabela10[[#This Row],[Qtd]],"")</f>
        <v/>
      </c>
      <c r="K123" s="112"/>
      <c r="L123" s="112"/>
      <c r="M123" s="112"/>
    </row>
    <row r="124" spans="1:13" x14ac:dyDescent="0.3">
      <c r="A124" s="97"/>
      <c r="B124" s="98"/>
      <c r="C124" s="99" t="str">
        <f>IFERROR(VLOOKUP(Tabela9[[#This Row],[Produto]],produtos,3,0),"")</f>
        <v/>
      </c>
      <c r="D124" s="100" t="str">
        <f>IFERROR(Tabela9[[#This Row],[preço uni.compra]]*Tabela9[[#This Row],[Qtd]],"")</f>
        <v/>
      </c>
      <c r="F124" s="97"/>
      <c r="G124" s="97"/>
      <c r="H124" s="99" t="str">
        <f>IFERROR(VLOOKUP(Tabela10[[#This Row],[Produto]],produtos,5,0),"")</f>
        <v/>
      </c>
      <c r="I124" s="100" t="str">
        <f>IFERROR(Tabela10[[#This Row],[preço De venda]]*Tabela10[[#This Row],[Qtd]],"")</f>
        <v/>
      </c>
      <c r="K124" s="112"/>
      <c r="L124" s="112"/>
      <c r="M124" s="112"/>
    </row>
    <row r="125" spans="1:13" x14ac:dyDescent="0.3">
      <c r="A125" s="97"/>
      <c r="B125" s="98"/>
      <c r="C125" s="99" t="str">
        <f>IFERROR(VLOOKUP(Tabela9[[#This Row],[Produto]],produtos,3,0),"")</f>
        <v/>
      </c>
      <c r="D125" s="100" t="str">
        <f>IFERROR(Tabela9[[#This Row],[preço uni.compra]]*Tabela9[[#This Row],[Qtd]],"")</f>
        <v/>
      </c>
      <c r="F125" s="97"/>
      <c r="G125" s="97"/>
      <c r="H125" s="99" t="str">
        <f>IFERROR(VLOOKUP(Tabela10[[#This Row],[Produto]],produtos,5,0),"")</f>
        <v/>
      </c>
      <c r="I125" s="100" t="str">
        <f>IFERROR(Tabela10[[#This Row],[preço De venda]]*Tabela10[[#This Row],[Qtd]],"")</f>
        <v/>
      </c>
      <c r="K125" s="112"/>
      <c r="L125" s="112"/>
      <c r="M125" s="112"/>
    </row>
    <row r="126" spans="1:13" x14ac:dyDescent="0.3">
      <c r="A126" s="97"/>
      <c r="B126" s="98"/>
      <c r="C126" s="99" t="str">
        <f>IFERROR(VLOOKUP(Tabela9[[#This Row],[Produto]],produtos,3,0),"")</f>
        <v/>
      </c>
      <c r="D126" s="100" t="str">
        <f>IFERROR(Tabela9[[#This Row],[preço uni.compra]]*Tabela9[[#This Row],[Qtd]],"")</f>
        <v/>
      </c>
      <c r="F126" s="97"/>
      <c r="G126" s="97"/>
      <c r="H126" s="99" t="str">
        <f>IFERROR(VLOOKUP(Tabela10[[#This Row],[Produto]],produtos,5,0),"")</f>
        <v/>
      </c>
      <c r="I126" s="100" t="str">
        <f>IFERROR(Tabela10[[#This Row],[preço De venda]]*Tabela10[[#This Row],[Qtd]],"")</f>
        <v/>
      </c>
      <c r="K126" s="112"/>
      <c r="L126" s="112"/>
      <c r="M126" s="112"/>
    </row>
    <row r="127" spans="1:13" x14ac:dyDescent="0.3">
      <c r="A127" s="97"/>
      <c r="B127" s="98"/>
      <c r="C127" s="99" t="str">
        <f>IFERROR(VLOOKUP(Tabela9[[#This Row],[Produto]],produtos,3,0),"")</f>
        <v/>
      </c>
      <c r="D127" s="100" t="str">
        <f>IFERROR(Tabela9[[#This Row],[preço uni.compra]]*Tabela9[[#This Row],[Qtd]],"")</f>
        <v/>
      </c>
      <c r="F127" s="97"/>
      <c r="G127" s="97"/>
      <c r="H127" s="99" t="str">
        <f>IFERROR(VLOOKUP(Tabela10[[#This Row],[Produto]],produtos,5,0),"")</f>
        <v/>
      </c>
      <c r="I127" s="100" t="str">
        <f>IFERROR(Tabela10[[#This Row],[preço De venda]]*Tabela10[[#This Row],[Qtd]],"")</f>
        <v/>
      </c>
      <c r="K127" s="112"/>
      <c r="L127" s="112"/>
      <c r="M127" s="112"/>
    </row>
    <row r="128" spans="1:13" x14ac:dyDescent="0.3">
      <c r="A128" s="97"/>
      <c r="B128" s="98"/>
      <c r="C128" s="99" t="str">
        <f>IFERROR(VLOOKUP(Tabela9[[#This Row],[Produto]],produtos,3,0),"")</f>
        <v/>
      </c>
      <c r="D128" s="100" t="str">
        <f>IFERROR(Tabela9[[#This Row],[preço uni.compra]]*Tabela9[[#This Row],[Qtd]],"")</f>
        <v/>
      </c>
      <c r="F128" s="97"/>
      <c r="G128" s="97"/>
      <c r="H128" s="99" t="str">
        <f>IFERROR(VLOOKUP(Tabela10[[#This Row],[Produto]],produtos,5,0),"")</f>
        <v/>
      </c>
      <c r="I128" s="100" t="str">
        <f>IFERROR(Tabela10[[#This Row],[preço De venda]]*Tabela10[[#This Row],[Qtd]],"")</f>
        <v/>
      </c>
      <c r="K128" s="112"/>
      <c r="L128" s="112"/>
      <c r="M128" s="112"/>
    </row>
    <row r="129" spans="1:13" x14ac:dyDescent="0.3">
      <c r="A129" s="97"/>
      <c r="B129" s="98"/>
      <c r="C129" s="99" t="str">
        <f>IFERROR(VLOOKUP(Tabela9[[#This Row],[Produto]],produtos,3,0),"")</f>
        <v/>
      </c>
      <c r="D129" s="100" t="str">
        <f>IFERROR(Tabela9[[#This Row],[preço uni.compra]]*Tabela9[[#This Row],[Qtd]],"")</f>
        <v/>
      </c>
      <c r="F129" s="97"/>
      <c r="G129" s="97"/>
      <c r="H129" s="99" t="str">
        <f>IFERROR(VLOOKUP(Tabela10[[#This Row],[Produto]],produtos,5,0),"")</f>
        <v/>
      </c>
      <c r="I129" s="100" t="str">
        <f>IFERROR(Tabela10[[#This Row],[preço De venda]]*Tabela10[[#This Row],[Qtd]],"")</f>
        <v/>
      </c>
      <c r="K129" s="112"/>
      <c r="L129" s="112"/>
      <c r="M129" s="112"/>
    </row>
    <row r="130" spans="1:13" x14ac:dyDescent="0.3">
      <c r="A130" s="97"/>
      <c r="B130" s="98"/>
      <c r="C130" s="99" t="str">
        <f>IFERROR(VLOOKUP(Tabela9[[#This Row],[Produto]],produtos,3,0),"")</f>
        <v/>
      </c>
      <c r="D130" s="100" t="str">
        <f>IFERROR(Tabela9[[#This Row],[preço uni.compra]]*Tabela9[[#This Row],[Qtd]],"")</f>
        <v/>
      </c>
      <c r="F130" s="97"/>
      <c r="G130" s="97"/>
      <c r="H130" s="99" t="str">
        <f>IFERROR(VLOOKUP(Tabela10[[#This Row],[Produto]],produtos,5,0),"")</f>
        <v/>
      </c>
      <c r="I130" s="100" t="str">
        <f>IFERROR(Tabela10[[#This Row],[preço De venda]]*Tabela10[[#This Row],[Qtd]],"")</f>
        <v/>
      </c>
      <c r="K130" s="112"/>
      <c r="L130" s="112"/>
      <c r="M130" s="112"/>
    </row>
    <row r="131" spans="1:13" x14ac:dyDescent="0.3">
      <c r="A131" s="97"/>
      <c r="B131" s="98"/>
      <c r="C131" s="99" t="str">
        <f>IFERROR(VLOOKUP(Tabela9[[#This Row],[Produto]],produtos,3,0),"")</f>
        <v/>
      </c>
      <c r="D131" s="100" t="str">
        <f>IFERROR(Tabela9[[#This Row],[preço uni.compra]]*Tabela9[[#This Row],[Qtd]],"")</f>
        <v/>
      </c>
      <c r="F131" s="97"/>
      <c r="G131" s="97"/>
      <c r="H131" s="99" t="str">
        <f>IFERROR(VLOOKUP(Tabela10[[#This Row],[Produto]],produtos,5,0),"")</f>
        <v/>
      </c>
      <c r="I131" s="100" t="str">
        <f>IFERROR(Tabela10[[#This Row],[preço De venda]]*Tabela10[[#This Row],[Qtd]],"")</f>
        <v/>
      </c>
      <c r="K131" s="112"/>
      <c r="L131" s="112"/>
      <c r="M131" s="112"/>
    </row>
    <row r="132" spans="1:13" x14ac:dyDescent="0.3">
      <c r="A132" s="97"/>
      <c r="B132" s="98"/>
      <c r="C132" s="99" t="str">
        <f>IFERROR(VLOOKUP(Tabela9[[#This Row],[Produto]],produtos,3,0),"")</f>
        <v/>
      </c>
      <c r="D132" s="100" t="str">
        <f>IFERROR(Tabela9[[#This Row],[preço uni.compra]]*Tabela9[[#This Row],[Qtd]],"")</f>
        <v/>
      </c>
      <c r="F132" s="97"/>
      <c r="G132" s="97"/>
      <c r="H132" s="99" t="str">
        <f>IFERROR(VLOOKUP(Tabela10[[#This Row],[Produto]],produtos,5,0),"")</f>
        <v/>
      </c>
      <c r="I132" s="100" t="str">
        <f>IFERROR(Tabela10[[#This Row],[preço De venda]]*Tabela10[[#This Row],[Qtd]],"")</f>
        <v/>
      </c>
      <c r="K132" s="112"/>
      <c r="L132" s="112"/>
      <c r="M132" s="112"/>
    </row>
    <row r="133" spans="1:13" x14ac:dyDescent="0.3">
      <c r="A133" s="97"/>
      <c r="B133" s="98"/>
      <c r="C133" s="99" t="str">
        <f>IFERROR(VLOOKUP(Tabela9[[#This Row],[Produto]],produtos,3,0),"")</f>
        <v/>
      </c>
      <c r="D133" s="100" t="str">
        <f>IFERROR(Tabela9[[#This Row],[preço uni.compra]]*Tabela9[[#This Row],[Qtd]],"")</f>
        <v/>
      </c>
      <c r="F133" s="97"/>
      <c r="G133" s="97"/>
      <c r="H133" s="99" t="str">
        <f>IFERROR(VLOOKUP(Tabela10[[#This Row],[Produto]],produtos,5,0),"")</f>
        <v/>
      </c>
      <c r="I133" s="100" t="str">
        <f>IFERROR(Tabela10[[#This Row],[preço De venda]]*Tabela10[[#This Row],[Qtd]],"")</f>
        <v/>
      </c>
      <c r="K133" s="112"/>
      <c r="L133" s="112"/>
      <c r="M133" s="112"/>
    </row>
    <row r="134" spans="1:13" x14ac:dyDescent="0.3">
      <c r="A134" s="97"/>
      <c r="B134" s="98"/>
      <c r="C134" s="99" t="str">
        <f>IFERROR(VLOOKUP(Tabela9[[#This Row],[Produto]],produtos,3,0),"")</f>
        <v/>
      </c>
      <c r="D134" s="100" t="str">
        <f>IFERROR(Tabela9[[#This Row],[preço uni.compra]]*Tabela9[[#This Row],[Qtd]],"")</f>
        <v/>
      </c>
      <c r="F134" s="97"/>
      <c r="G134" s="97"/>
      <c r="H134" s="99" t="str">
        <f>IFERROR(VLOOKUP(Tabela10[[#This Row],[Produto]],produtos,5,0),"")</f>
        <v/>
      </c>
      <c r="I134" s="100" t="str">
        <f>IFERROR(Tabela10[[#This Row],[preço De venda]]*Tabela10[[#This Row],[Qtd]],"")</f>
        <v/>
      </c>
      <c r="K134" s="112"/>
      <c r="L134" s="112"/>
      <c r="M134" s="112"/>
    </row>
    <row r="135" spans="1:13" x14ac:dyDescent="0.3">
      <c r="A135" s="97"/>
      <c r="B135" s="98"/>
      <c r="C135" s="99" t="str">
        <f>IFERROR(VLOOKUP(Tabela9[[#This Row],[Produto]],produtos,3,0),"")</f>
        <v/>
      </c>
      <c r="D135" s="100" t="str">
        <f>IFERROR(Tabela9[[#This Row],[preço uni.compra]]*Tabela9[[#This Row],[Qtd]],"")</f>
        <v/>
      </c>
      <c r="F135" s="97"/>
      <c r="G135" s="97"/>
      <c r="H135" s="99" t="str">
        <f>IFERROR(VLOOKUP(Tabela10[[#This Row],[Produto]],produtos,5,0),"")</f>
        <v/>
      </c>
      <c r="I135" s="100" t="str">
        <f>IFERROR(Tabela10[[#This Row],[preço De venda]]*Tabela10[[#This Row],[Qtd]],"")</f>
        <v/>
      </c>
      <c r="K135" s="112"/>
      <c r="L135" s="112"/>
      <c r="M135" s="112"/>
    </row>
    <row r="136" spans="1:13" x14ac:dyDescent="0.3">
      <c r="A136" s="97"/>
      <c r="B136" s="98"/>
      <c r="C136" s="99" t="str">
        <f>IFERROR(VLOOKUP(Tabela9[[#This Row],[Produto]],produtos,3,0),"")</f>
        <v/>
      </c>
      <c r="D136" s="100" t="str">
        <f>IFERROR(Tabela9[[#This Row],[preço uni.compra]]*Tabela9[[#This Row],[Qtd]],"")</f>
        <v/>
      </c>
      <c r="F136" s="97"/>
      <c r="G136" s="97"/>
      <c r="H136" s="99" t="str">
        <f>IFERROR(VLOOKUP(Tabela10[[#This Row],[Produto]],produtos,5,0),"")</f>
        <v/>
      </c>
      <c r="I136" s="100" t="str">
        <f>IFERROR(Tabela10[[#This Row],[preço De venda]]*Tabela10[[#This Row],[Qtd]],"")</f>
        <v/>
      </c>
      <c r="K136" s="112"/>
      <c r="L136" s="112"/>
      <c r="M136" s="112"/>
    </row>
    <row r="137" spans="1:13" x14ac:dyDescent="0.3">
      <c r="A137" s="97"/>
      <c r="B137" s="98"/>
      <c r="C137" s="99" t="str">
        <f>IFERROR(VLOOKUP(Tabela9[[#This Row],[Produto]],produtos,3,0),"")</f>
        <v/>
      </c>
      <c r="D137" s="100" t="str">
        <f>IFERROR(Tabela9[[#This Row],[preço uni.compra]]*Tabela9[[#This Row],[Qtd]],"")</f>
        <v/>
      </c>
      <c r="F137" s="97"/>
      <c r="G137" s="97"/>
      <c r="H137" s="99" t="str">
        <f>IFERROR(VLOOKUP(Tabela10[[#This Row],[Produto]],produtos,5,0),"")</f>
        <v/>
      </c>
      <c r="I137" s="100" t="str">
        <f>IFERROR(Tabela10[[#This Row],[preço De venda]]*Tabela10[[#This Row],[Qtd]],"")</f>
        <v/>
      </c>
      <c r="K137" s="112"/>
      <c r="L137" s="112"/>
      <c r="M137" s="112"/>
    </row>
    <row r="138" spans="1:13" x14ac:dyDescent="0.3">
      <c r="A138" s="97"/>
      <c r="B138" s="98"/>
      <c r="C138" s="99" t="str">
        <f>IFERROR(VLOOKUP(Tabela9[[#This Row],[Produto]],produtos,3,0),"")</f>
        <v/>
      </c>
      <c r="D138" s="100" t="str">
        <f>IFERROR(Tabela9[[#This Row],[preço uni.compra]]*Tabela9[[#This Row],[Qtd]],"")</f>
        <v/>
      </c>
      <c r="F138" s="97"/>
      <c r="G138" s="97"/>
      <c r="H138" s="99" t="str">
        <f>IFERROR(VLOOKUP(Tabela10[[#This Row],[Produto]],produtos,5,0),"")</f>
        <v/>
      </c>
      <c r="I138" s="100" t="str">
        <f>IFERROR(Tabela10[[#This Row],[preço De venda]]*Tabela10[[#This Row],[Qtd]],"")</f>
        <v/>
      </c>
      <c r="K138" s="112"/>
      <c r="L138" s="112"/>
      <c r="M138" s="112"/>
    </row>
    <row r="139" spans="1:13" x14ac:dyDescent="0.3">
      <c r="A139" s="97"/>
      <c r="B139" s="98"/>
      <c r="C139" s="99" t="str">
        <f>IFERROR(VLOOKUP(Tabela9[[#This Row],[Produto]],produtos,3,0),"")</f>
        <v/>
      </c>
      <c r="D139" s="100" t="str">
        <f>IFERROR(Tabela9[[#This Row],[preço uni.compra]]*Tabela9[[#This Row],[Qtd]],"")</f>
        <v/>
      </c>
      <c r="F139" s="97"/>
      <c r="G139" s="97"/>
      <c r="H139" s="99" t="str">
        <f>IFERROR(VLOOKUP(Tabela10[[#This Row],[Produto]],produtos,5,0),"")</f>
        <v/>
      </c>
      <c r="I139" s="100" t="str">
        <f>IFERROR(Tabela10[[#This Row],[preço De venda]]*Tabela10[[#This Row],[Qtd]],"")</f>
        <v/>
      </c>
      <c r="K139" s="112"/>
      <c r="L139" s="112"/>
      <c r="M139" s="112"/>
    </row>
    <row r="140" spans="1:13" x14ac:dyDescent="0.3">
      <c r="A140" s="97"/>
      <c r="B140" s="98"/>
      <c r="C140" s="99" t="str">
        <f>IFERROR(VLOOKUP(Tabela9[[#This Row],[Produto]],produtos,3,0),"")</f>
        <v/>
      </c>
      <c r="D140" s="100" t="str">
        <f>IFERROR(Tabela9[[#This Row],[preço uni.compra]]*Tabela9[[#This Row],[Qtd]],"")</f>
        <v/>
      </c>
      <c r="F140" s="97"/>
      <c r="G140" s="97"/>
      <c r="H140" s="99" t="str">
        <f>IFERROR(VLOOKUP(Tabela10[[#This Row],[Produto]],produtos,5,0),"")</f>
        <v/>
      </c>
      <c r="I140" s="100" t="str">
        <f>IFERROR(Tabela10[[#This Row],[preço De venda]]*Tabela10[[#This Row],[Qtd]],"")</f>
        <v/>
      </c>
      <c r="K140" s="112"/>
      <c r="L140" s="112"/>
      <c r="M140" s="112"/>
    </row>
    <row r="141" spans="1:13" x14ac:dyDescent="0.3">
      <c r="A141" s="97"/>
      <c r="B141" s="98"/>
      <c r="C141" s="99" t="str">
        <f>IFERROR(VLOOKUP(Tabela9[[#This Row],[Produto]],produtos,3,0),"")</f>
        <v/>
      </c>
      <c r="D141" s="100" t="str">
        <f>IFERROR(Tabela9[[#This Row],[preço uni.compra]]*Tabela9[[#This Row],[Qtd]],"")</f>
        <v/>
      </c>
      <c r="F141" s="97"/>
      <c r="G141" s="97"/>
      <c r="H141" s="99" t="str">
        <f>IFERROR(VLOOKUP(Tabela10[[#This Row],[Produto]],produtos,5,0),"")</f>
        <v/>
      </c>
      <c r="I141" s="100" t="str">
        <f>IFERROR(Tabela10[[#This Row],[preço De venda]]*Tabela10[[#This Row],[Qtd]],"")</f>
        <v/>
      </c>
      <c r="K141" s="112"/>
      <c r="L141" s="112"/>
      <c r="M141" s="112"/>
    </row>
    <row r="142" spans="1:13" x14ac:dyDescent="0.3">
      <c r="A142" s="97"/>
      <c r="B142" s="98"/>
      <c r="C142" s="99" t="str">
        <f>IFERROR(VLOOKUP(Tabela9[[#This Row],[Produto]],produtos,3,0),"")</f>
        <v/>
      </c>
      <c r="D142" s="100" t="str">
        <f>IFERROR(Tabela9[[#This Row],[preço uni.compra]]*Tabela9[[#This Row],[Qtd]],"")</f>
        <v/>
      </c>
      <c r="F142" s="97"/>
      <c r="G142" s="97"/>
      <c r="H142" s="99" t="str">
        <f>IFERROR(VLOOKUP(Tabela10[[#This Row],[Produto]],produtos,5,0),"")</f>
        <v/>
      </c>
      <c r="I142" s="100" t="str">
        <f>IFERROR(Tabela10[[#This Row],[preço De venda]]*Tabela10[[#This Row],[Qtd]],"")</f>
        <v/>
      </c>
      <c r="K142" s="112"/>
      <c r="L142" s="112"/>
      <c r="M142" s="112"/>
    </row>
    <row r="143" spans="1:13" x14ac:dyDescent="0.3">
      <c r="A143" s="97"/>
      <c r="B143" s="98"/>
      <c r="C143" s="99" t="str">
        <f>IFERROR(VLOOKUP(Tabela9[[#This Row],[Produto]],produtos,3,0),"")</f>
        <v/>
      </c>
      <c r="D143" s="100" t="str">
        <f>IFERROR(Tabela9[[#This Row],[preço uni.compra]]*Tabela9[[#This Row],[Qtd]],"")</f>
        <v/>
      </c>
      <c r="F143" s="97"/>
      <c r="G143" s="97"/>
      <c r="H143" s="99" t="str">
        <f>IFERROR(VLOOKUP(Tabela10[[#This Row],[Produto]],produtos,5,0),"")</f>
        <v/>
      </c>
      <c r="I143" s="100" t="str">
        <f>IFERROR(Tabela10[[#This Row],[preço De venda]]*Tabela10[[#This Row],[Qtd]],"")</f>
        <v/>
      </c>
      <c r="K143" s="112"/>
      <c r="L143" s="112"/>
      <c r="M143" s="112"/>
    </row>
    <row r="144" spans="1:13" x14ac:dyDescent="0.3">
      <c r="A144" s="97"/>
      <c r="B144" s="98"/>
      <c r="C144" s="99" t="str">
        <f>IFERROR(VLOOKUP(Tabela9[[#This Row],[Produto]],produtos,3,0),"")</f>
        <v/>
      </c>
      <c r="D144" s="100" t="str">
        <f>IFERROR(Tabela9[[#This Row],[preço uni.compra]]*Tabela9[[#This Row],[Qtd]],"")</f>
        <v/>
      </c>
      <c r="F144" s="97"/>
      <c r="G144" s="97"/>
      <c r="H144" s="99" t="str">
        <f>IFERROR(VLOOKUP(Tabela10[[#This Row],[Produto]],produtos,5,0),"")</f>
        <v/>
      </c>
      <c r="I144" s="100" t="str">
        <f>IFERROR(Tabela10[[#This Row],[preço De venda]]*Tabela10[[#This Row],[Qtd]],"")</f>
        <v/>
      </c>
      <c r="K144" s="112"/>
      <c r="L144" s="112"/>
      <c r="M144" s="112"/>
    </row>
    <row r="145" spans="1:13" x14ac:dyDescent="0.3">
      <c r="A145" s="97"/>
      <c r="B145" s="98"/>
      <c r="C145" s="99" t="str">
        <f>IFERROR(VLOOKUP(Tabela9[[#This Row],[Produto]],produtos,3,0),"")</f>
        <v/>
      </c>
      <c r="D145" s="100" t="str">
        <f>IFERROR(Tabela9[[#This Row],[preço uni.compra]]*Tabela9[[#This Row],[Qtd]],"")</f>
        <v/>
      </c>
      <c r="F145" s="97"/>
      <c r="G145" s="97"/>
      <c r="H145" s="99" t="str">
        <f>IFERROR(VLOOKUP(Tabela10[[#This Row],[Produto]],produtos,5,0),"")</f>
        <v/>
      </c>
      <c r="I145" s="100" t="str">
        <f>IFERROR(Tabela10[[#This Row],[preço De venda]]*Tabela10[[#This Row],[Qtd]],"")</f>
        <v/>
      </c>
      <c r="K145" s="112"/>
      <c r="L145" s="112"/>
      <c r="M145" s="112"/>
    </row>
    <row r="146" spans="1:13" x14ac:dyDescent="0.3">
      <c r="A146" s="97"/>
      <c r="B146" s="98"/>
      <c r="C146" s="99" t="str">
        <f>IFERROR(VLOOKUP(Tabela9[[#This Row],[Produto]],produtos,3,0),"")</f>
        <v/>
      </c>
      <c r="D146" s="100" t="str">
        <f>IFERROR(Tabela9[[#This Row],[preço uni.compra]]*Tabela9[[#This Row],[Qtd]],"")</f>
        <v/>
      </c>
      <c r="F146" s="97"/>
      <c r="G146" s="97"/>
      <c r="H146" s="99" t="str">
        <f>IFERROR(VLOOKUP(Tabela10[[#This Row],[Produto]],produtos,5,0),"")</f>
        <v/>
      </c>
      <c r="I146" s="100" t="str">
        <f>IFERROR(Tabela10[[#This Row],[preço De venda]]*Tabela10[[#This Row],[Qtd]],"")</f>
        <v/>
      </c>
      <c r="K146" s="112"/>
      <c r="L146" s="112"/>
      <c r="M146" s="112"/>
    </row>
    <row r="147" spans="1:13" x14ac:dyDescent="0.3">
      <c r="A147" s="97"/>
      <c r="B147" s="98"/>
      <c r="C147" s="99" t="str">
        <f>IFERROR(VLOOKUP(Tabela9[[#This Row],[Produto]],produtos,3,0),"")</f>
        <v/>
      </c>
      <c r="D147" s="100" t="str">
        <f>IFERROR(Tabela9[[#This Row],[preço uni.compra]]*Tabela9[[#This Row],[Qtd]],"")</f>
        <v/>
      </c>
      <c r="F147" s="97"/>
      <c r="G147" s="97"/>
      <c r="H147" s="99" t="str">
        <f>IFERROR(VLOOKUP(Tabela10[[#This Row],[Produto]],produtos,5,0),"")</f>
        <v/>
      </c>
      <c r="I147" s="100" t="str">
        <f>IFERROR(Tabela10[[#This Row],[preço De venda]]*Tabela10[[#This Row],[Qtd]],"")</f>
        <v/>
      </c>
      <c r="K147" s="112"/>
      <c r="L147" s="112"/>
      <c r="M147" s="112"/>
    </row>
    <row r="148" spans="1:13" x14ac:dyDescent="0.3">
      <c r="A148" s="97"/>
      <c r="B148" s="98"/>
      <c r="C148" s="99" t="str">
        <f>IFERROR(VLOOKUP(Tabela9[[#This Row],[Produto]],produtos,3,0),"")</f>
        <v/>
      </c>
      <c r="D148" s="100" t="str">
        <f>IFERROR(Tabela9[[#This Row],[preço uni.compra]]*Tabela9[[#This Row],[Qtd]],"")</f>
        <v/>
      </c>
      <c r="F148" s="97"/>
      <c r="G148" s="97"/>
      <c r="H148" s="99" t="str">
        <f>IFERROR(VLOOKUP(Tabela10[[#This Row],[Produto]],produtos,5,0),"")</f>
        <v/>
      </c>
      <c r="I148" s="100" t="str">
        <f>IFERROR(Tabela10[[#This Row],[preço De venda]]*Tabela10[[#This Row],[Qtd]],"")</f>
        <v/>
      </c>
      <c r="K148" s="112"/>
      <c r="L148" s="112"/>
      <c r="M148" s="112"/>
    </row>
    <row r="149" spans="1:13" x14ac:dyDescent="0.3">
      <c r="A149" s="97"/>
      <c r="B149" s="98"/>
      <c r="C149" s="99" t="str">
        <f>IFERROR(VLOOKUP(Tabela9[[#This Row],[Produto]],produtos,3,0),"")</f>
        <v/>
      </c>
      <c r="D149" s="100" t="str">
        <f>IFERROR(Tabela9[[#This Row],[preço uni.compra]]*Tabela9[[#This Row],[Qtd]],"")</f>
        <v/>
      </c>
      <c r="F149" s="97"/>
      <c r="G149" s="97"/>
      <c r="H149" s="99" t="str">
        <f>IFERROR(VLOOKUP(Tabela10[[#This Row],[Produto]],produtos,5,0),"")</f>
        <v/>
      </c>
      <c r="I149" s="100" t="str">
        <f>IFERROR(Tabela10[[#This Row],[preço De venda]]*Tabela10[[#This Row],[Qtd]],"")</f>
        <v/>
      </c>
      <c r="K149" s="112"/>
      <c r="L149" s="112"/>
      <c r="M149" s="112"/>
    </row>
    <row r="150" spans="1:13" x14ac:dyDescent="0.3">
      <c r="A150" s="97"/>
      <c r="B150" s="98"/>
      <c r="C150" s="99" t="str">
        <f>IFERROR(VLOOKUP(Tabela9[[#This Row],[Produto]],produtos,3,0),"")</f>
        <v/>
      </c>
      <c r="D150" s="100" t="str">
        <f>IFERROR(Tabela9[[#This Row],[preço uni.compra]]*Tabela9[[#This Row],[Qtd]],"")</f>
        <v/>
      </c>
      <c r="F150" s="97"/>
      <c r="G150" s="97"/>
      <c r="H150" s="99" t="str">
        <f>IFERROR(VLOOKUP(Tabela10[[#This Row],[Produto]],produtos,5,0),"")</f>
        <v/>
      </c>
      <c r="I150" s="100" t="str">
        <f>IFERROR(Tabela10[[#This Row],[preço De venda]]*Tabela10[[#This Row],[Qtd]],"")</f>
        <v/>
      </c>
      <c r="K150" s="112"/>
      <c r="L150" s="112"/>
      <c r="M150" s="112"/>
    </row>
    <row r="151" spans="1:13" x14ac:dyDescent="0.3">
      <c r="A151" s="97"/>
      <c r="B151" s="98"/>
      <c r="C151" s="99" t="str">
        <f>IFERROR(VLOOKUP(Tabela9[[#This Row],[Produto]],produtos,3,0),"")</f>
        <v/>
      </c>
      <c r="D151" s="100" t="str">
        <f>IFERROR(Tabela9[[#This Row],[preço uni.compra]]*Tabela9[[#This Row],[Qtd]],"")</f>
        <v/>
      </c>
      <c r="F151" s="97"/>
      <c r="G151" s="97"/>
      <c r="H151" s="99" t="str">
        <f>IFERROR(VLOOKUP(Tabela10[[#This Row],[Produto]],produtos,5,0),"")</f>
        <v/>
      </c>
      <c r="I151" s="100" t="str">
        <f>IFERROR(Tabela10[[#This Row],[preço De venda]]*Tabela10[[#This Row],[Qtd]],"")</f>
        <v/>
      </c>
      <c r="K151" s="112"/>
      <c r="L151" s="112"/>
      <c r="M151" s="112"/>
    </row>
    <row r="152" spans="1:13" x14ac:dyDescent="0.3">
      <c r="A152" s="97"/>
      <c r="B152" s="98"/>
      <c r="C152" s="99" t="str">
        <f>IFERROR(VLOOKUP(Tabela9[[#This Row],[Produto]],produtos,3,0),"")</f>
        <v/>
      </c>
      <c r="D152" s="100" t="str">
        <f>IFERROR(Tabela9[[#This Row],[preço uni.compra]]*Tabela9[[#This Row],[Qtd]],"")</f>
        <v/>
      </c>
      <c r="F152" s="97"/>
      <c r="G152" s="97"/>
      <c r="H152" s="99" t="str">
        <f>IFERROR(VLOOKUP(Tabela10[[#This Row],[Produto]],produtos,5,0),"")</f>
        <v/>
      </c>
      <c r="I152" s="100" t="str">
        <f>IFERROR(Tabela10[[#This Row],[preço De venda]]*Tabela10[[#This Row],[Qtd]],"")</f>
        <v/>
      </c>
      <c r="K152" s="112"/>
      <c r="L152" s="112"/>
      <c r="M152" s="112"/>
    </row>
    <row r="153" spans="1:13" x14ac:dyDescent="0.3">
      <c r="A153" s="97"/>
      <c r="B153" s="98"/>
      <c r="C153" s="99" t="str">
        <f>IFERROR(VLOOKUP(Tabela9[[#This Row],[Produto]],produtos,3,0),"")</f>
        <v/>
      </c>
      <c r="D153" s="100" t="str">
        <f>IFERROR(Tabela9[[#This Row],[preço uni.compra]]*Tabela9[[#This Row],[Qtd]],"")</f>
        <v/>
      </c>
      <c r="F153" s="97"/>
      <c r="G153" s="97"/>
      <c r="H153" s="99" t="str">
        <f>IFERROR(VLOOKUP(Tabela10[[#This Row],[Produto]],produtos,5,0),"")</f>
        <v/>
      </c>
      <c r="I153" s="100" t="str">
        <f>IFERROR(Tabela10[[#This Row],[preço De venda]]*Tabela10[[#This Row],[Qtd]],"")</f>
        <v/>
      </c>
      <c r="K153" s="112"/>
      <c r="L153" s="112"/>
      <c r="M153" s="112"/>
    </row>
    <row r="154" spans="1:13" x14ac:dyDescent="0.3">
      <c r="A154" s="97"/>
      <c r="B154" s="98"/>
      <c r="C154" s="99" t="str">
        <f>IFERROR(VLOOKUP(Tabela9[[#This Row],[Produto]],produtos,3,0),"")</f>
        <v/>
      </c>
      <c r="D154" s="100" t="str">
        <f>IFERROR(Tabela9[[#This Row],[preço uni.compra]]*Tabela9[[#This Row],[Qtd]],"")</f>
        <v/>
      </c>
      <c r="F154" s="97"/>
      <c r="G154" s="97"/>
      <c r="H154" s="99" t="str">
        <f>IFERROR(VLOOKUP(Tabela10[[#This Row],[Produto]],produtos,5,0),"")</f>
        <v/>
      </c>
      <c r="I154" s="100" t="str">
        <f>IFERROR(Tabela10[[#This Row],[preço De venda]]*Tabela10[[#This Row],[Qtd]],"")</f>
        <v/>
      </c>
      <c r="K154" s="112"/>
      <c r="L154" s="112"/>
      <c r="M154" s="112"/>
    </row>
    <row r="155" spans="1:13" x14ac:dyDescent="0.3">
      <c r="A155" s="97"/>
      <c r="B155" s="98"/>
      <c r="C155" s="99" t="str">
        <f>IFERROR(VLOOKUP(Tabela9[[#This Row],[Produto]],produtos,3,0),"")</f>
        <v/>
      </c>
      <c r="D155" s="100" t="str">
        <f>IFERROR(Tabela9[[#This Row],[preço uni.compra]]*Tabela9[[#This Row],[Qtd]],"")</f>
        <v/>
      </c>
      <c r="F155" s="97"/>
      <c r="G155" s="97"/>
      <c r="H155" s="99" t="str">
        <f>IFERROR(VLOOKUP(Tabela10[[#This Row],[Produto]],produtos,5,0),"")</f>
        <v/>
      </c>
      <c r="I155" s="100" t="str">
        <f>IFERROR(Tabela10[[#This Row],[preço De venda]]*Tabela10[[#This Row],[Qtd]],"")</f>
        <v/>
      </c>
      <c r="K155" s="112"/>
      <c r="L155" s="112"/>
      <c r="M155" s="112"/>
    </row>
    <row r="156" spans="1:13" x14ac:dyDescent="0.3">
      <c r="A156" s="97"/>
      <c r="B156" s="98"/>
      <c r="C156" s="99" t="str">
        <f>IFERROR(VLOOKUP(Tabela9[[#This Row],[Produto]],produtos,3,0),"")</f>
        <v/>
      </c>
      <c r="D156" s="100" t="str">
        <f>IFERROR(Tabela9[[#This Row],[preço uni.compra]]*Tabela9[[#This Row],[Qtd]],"")</f>
        <v/>
      </c>
      <c r="F156" s="97"/>
      <c r="G156" s="97"/>
      <c r="H156" s="99" t="str">
        <f>IFERROR(VLOOKUP(Tabela10[[#This Row],[Produto]],produtos,5,0),"")</f>
        <v/>
      </c>
      <c r="I156" s="100" t="str">
        <f>IFERROR(Tabela10[[#This Row],[preço De venda]]*Tabela10[[#This Row],[Qtd]],"")</f>
        <v/>
      </c>
      <c r="K156" s="112"/>
      <c r="L156" s="112"/>
      <c r="M156" s="112"/>
    </row>
    <row r="157" spans="1:13" x14ac:dyDescent="0.3">
      <c r="A157" s="97"/>
      <c r="B157" s="98"/>
      <c r="C157" s="99" t="str">
        <f>IFERROR(VLOOKUP(Tabela9[[#This Row],[Produto]],produtos,3,0),"")</f>
        <v/>
      </c>
      <c r="D157" s="100" t="str">
        <f>IFERROR(Tabela9[[#This Row],[preço uni.compra]]*Tabela9[[#This Row],[Qtd]],"")</f>
        <v/>
      </c>
      <c r="F157" s="97"/>
      <c r="G157" s="97"/>
      <c r="H157" s="99" t="str">
        <f>IFERROR(VLOOKUP(Tabela10[[#This Row],[Produto]],produtos,5,0),"")</f>
        <v/>
      </c>
      <c r="I157" s="100" t="str">
        <f>IFERROR(Tabela10[[#This Row],[preço De venda]]*Tabela10[[#This Row],[Qtd]],"")</f>
        <v/>
      </c>
      <c r="K157" s="112"/>
      <c r="L157" s="112"/>
      <c r="M157" s="112"/>
    </row>
    <row r="158" spans="1:13" x14ac:dyDescent="0.3">
      <c r="A158" s="97"/>
      <c r="B158" s="98"/>
      <c r="C158" s="99" t="str">
        <f>IFERROR(VLOOKUP(Tabela9[[#This Row],[Produto]],produtos,3,0),"")</f>
        <v/>
      </c>
      <c r="D158" s="100" t="str">
        <f>IFERROR(Tabela9[[#This Row],[preço uni.compra]]*Tabela9[[#This Row],[Qtd]],"")</f>
        <v/>
      </c>
      <c r="F158" s="97"/>
      <c r="G158" s="97"/>
      <c r="H158" s="99" t="str">
        <f>IFERROR(VLOOKUP(Tabela10[[#This Row],[Produto]],produtos,5,0),"")</f>
        <v/>
      </c>
      <c r="I158" s="100" t="str">
        <f>IFERROR(Tabela10[[#This Row],[preço De venda]]*Tabela10[[#This Row],[Qtd]],"")</f>
        <v/>
      </c>
      <c r="K158" s="112"/>
      <c r="L158" s="112"/>
      <c r="M158" s="112"/>
    </row>
    <row r="159" spans="1:13" x14ac:dyDescent="0.3">
      <c r="A159" s="97"/>
      <c r="B159" s="98"/>
      <c r="C159" s="99" t="str">
        <f>IFERROR(VLOOKUP(Tabela9[[#This Row],[Produto]],produtos,3,0),"")</f>
        <v/>
      </c>
      <c r="D159" s="100" t="str">
        <f>IFERROR(Tabela9[[#This Row],[preço uni.compra]]*Tabela9[[#This Row],[Qtd]],"")</f>
        <v/>
      </c>
      <c r="F159" s="97"/>
      <c r="G159" s="97"/>
      <c r="H159" s="99" t="str">
        <f>IFERROR(VLOOKUP(Tabela10[[#This Row],[Produto]],produtos,5,0),"")</f>
        <v/>
      </c>
      <c r="I159" s="100" t="str">
        <f>IFERROR(Tabela10[[#This Row],[preço De venda]]*Tabela10[[#This Row],[Qtd]],"")</f>
        <v/>
      </c>
      <c r="K159" s="112"/>
      <c r="L159" s="112"/>
      <c r="M159" s="112"/>
    </row>
    <row r="160" spans="1:13" x14ac:dyDescent="0.3">
      <c r="A160" s="97"/>
      <c r="B160" s="98"/>
      <c r="C160" s="99" t="str">
        <f>IFERROR(VLOOKUP(Tabela9[[#This Row],[Produto]],produtos,3,0),"")</f>
        <v/>
      </c>
      <c r="D160" s="100" t="str">
        <f>IFERROR(Tabela9[[#This Row],[preço uni.compra]]*Tabela9[[#This Row],[Qtd]],"")</f>
        <v/>
      </c>
      <c r="F160" s="97"/>
      <c r="G160" s="97"/>
      <c r="H160" s="99" t="str">
        <f>IFERROR(VLOOKUP(Tabela10[[#This Row],[Produto]],produtos,5,0),"")</f>
        <v/>
      </c>
      <c r="I160" s="100" t="str">
        <f>IFERROR(Tabela10[[#This Row],[preço De venda]]*Tabela10[[#This Row],[Qtd]],"")</f>
        <v/>
      </c>
      <c r="K160" s="112"/>
      <c r="L160" s="112"/>
      <c r="M160" s="112"/>
    </row>
    <row r="161" spans="1:13" x14ac:dyDescent="0.3">
      <c r="A161" s="97"/>
      <c r="B161" s="98"/>
      <c r="C161" s="99" t="str">
        <f>IFERROR(VLOOKUP(Tabela9[[#This Row],[Produto]],produtos,3,0),"")</f>
        <v/>
      </c>
      <c r="D161" s="100" t="str">
        <f>IFERROR(Tabela9[[#This Row],[preço uni.compra]]*Tabela9[[#This Row],[Qtd]],"")</f>
        <v/>
      </c>
      <c r="F161" s="97"/>
      <c r="G161" s="97"/>
      <c r="H161" s="99" t="str">
        <f>IFERROR(VLOOKUP(Tabela10[[#This Row],[Produto]],produtos,5,0),"")</f>
        <v/>
      </c>
      <c r="I161" s="100" t="str">
        <f>IFERROR(Tabela10[[#This Row],[preço De venda]]*Tabela10[[#This Row],[Qtd]],"")</f>
        <v/>
      </c>
      <c r="K161" s="112"/>
      <c r="L161" s="112"/>
      <c r="M161" s="112"/>
    </row>
    <row r="162" spans="1:13" x14ac:dyDescent="0.3">
      <c r="A162" s="97"/>
      <c r="B162" s="98"/>
      <c r="C162" s="99" t="str">
        <f>IFERROR(VLOOKUP(Tabela9[[#This Row],[Produto]],produtos,3,0),"")</f>
        <v/>
      </c>
      <c r="D162" s="100" t="str">
        <f>IFERROR(Tabela9[[#This Row],[preço uni.compra]]*Tabela9[[#This Row],[Qtd]],"")</f>
        <v/>
      </c>
      <c r="F162" s="97"/>
      <c r="G162" s="97"/>
      <c r="H162" s="99" t="str">
        <f>IFERROR(VLOOKUP(Tabela10[[#This Row],[Produto]],produtos,5,0),"")</f>
        <v/>
      </c>
      <c r="I162" s="100" t="str">
        <f>IFERROR(Tabela10[[#This Row],[preço De venda]]*Tabela10[[#This Row],[Qtd]],"")</f>
        <v/>
      </c>
      <c r="K162" s="112"/>
      <c r="L162" s="112"/>
      <c r="M162" s="112"/>
    </row>
    <row r="163" spans="1:13" x14ac:dyDescent="0.3">
      <c r="A163" s="97"/>
      <c r="B163" s="98"/>
      <c r="C163" s="99" t="str">
        <f>IFERROR(VLOOKUP(Tabela9[[#This Row],[Produto]],produtos,3,0),"")</f>
        <v/>
      </c>
      <c r="D163" s="100" t="str">
        <f>IFERROR(Tabela9[[#This Row],[preço uni.compra]]*Tabela9[[#This Row],[Qtd]],"")</f>
        <v/>
      </c>
      <c r="F163" s="97"/>
      <c r="G163" s="97"/>
      <c r="H163" s="99" t="str">
        <f>IFERROR(VLOOKUP(Tabela10[[#This Row],[Produto]],produtos,5,0),"")</f>
        <v/>
      </c>
      <c r="I163" s="100" t="str">
        <f>IFERROR(Tabela10[[#This Row],[preço De venda]]*Tabela10[[#This Row],[Qtd]],"")</f>
        <v/>
      </c>
      <c r="K163" s="112"/>
      <c r="L163" s="112"/>
      <c r="M163" s="112"/>
    </row>
    <row r="164" spans="1:13" x14ac:dyDescent="0.3">
      <c r="A164" s="97"/>
      <c r="B164" s="98"/>
      <c r="C164" s="99" t="str">
        <f>IFERROR(VLOOKUP(Tabela9[[#This Row],[Produto]],produtos,3,0),"")</f>
        <v/>
      </c>
      <c r="D164" s="100" t="str">
        <f>IFERROR(Tabela9[[#This Row],[preço uni.compra]]*Tabela9[[#This Row],[Qtd]],"")</f>
        <v/>
      </c>
      <c r="F164" s="97"/>
      <c r="G164" s="97"/>
      <c r="H164" s="99" t="str">
        <f>IFERROR(VLOOKUP(Tabela10[[#This Row],[Produto]],produtos,5,0),"")</f>
        <v/>
      </c>
      <c r="I164" s="100" t="str">
        <f>IFERROR(Tabela10[[#This Row],[preço De venda]]*Tabela10[[#This Row],[Qtd]],"")</f>
        <v/>
      </c>
      <c r="K164" s="112"/>
      <c r="L164" s="112"/>
      <c r="M164" s="112"/>
    </row>
    <row r="165" spans="1:13" x14ac:dyDescent="0.3">
      <c r="A165" s="97"/>
      <c r="B165" s="98"/>
      <c r="C165" s="99" t="str">
        <f>IFERROR(VLOOKUP(Tabela9[[#This Row],[Produto]],produtos,3,0),"")</f>
        <v/>
      </c>
      <c r="D165" s="100" t="str">
        <f>IFERROR(Tabela9[[#This Row],[preço uni.compra]]*Tabela9[[#This Row],[Qtd]],"")</f>
        <v/>
      </c>
      <c r="F165" s="97"/>
      <c r="G165" s="97"/>
      <c r="H165" s="99" t="str">
        <f>IFERROR(VLOOKUP(Tabela10[[#This Row],[Produto]],produtos,5,0),"")</f>
        <v/>
      </c>
      <c r="I165" s="100" t="str">
        <f>IFERROR(Tabela10[[#This Row],[preço De venda]]*Tabela10[[#This Row],[Qtd]],"")</f>
        <v/>
      </c>
      <c r="K165" s="112"/>
      <c r="L165" s="112"/>
      <c r="M165" s="112"/>
    </row>
    <row r="166" spans="1:13" x14ac:dyDescent="0.3">
      <c r="A166" s="97"/>
      <c r="B166" s="98"/>
      <c r="C166" s="99" t="str">
        <f>IFERROR(VLOOKUP(Tabela9[[#This Row],[Produto]],produtos,3,0),"")</f>
        <v/>
      </c>
      <c r="D166" s="100" t="str">
        <f>IFERROR(Tabela9[[#This Row],[preço uni.compra]]*Tabela9[[#This Row],[Qtd]],"")</f>
        <v/>
      </c>
      <c r="F166" s="97"/>
      <c r="G166" s="97"/>
      <c r="H166" s="99" t="str">
        <f>IFERROR(VLOOKUP(Tabela10[[#This Row],[Produto]],produtos,5,0),"")</f>
        <v/>
      </c>
      <c r="I166" s="100" t="str">
        <f>IFERROR(Tabela10[[#This Row],[preço De venda]]*Tabela10[[#This Row],[Qtd]],"")</f>
        <v/>
      </c>
      <c r="K166" s="112"/>
      <c r="L166" s="112"/>
      <c r="M166" s="112"/>
    </row>
    <row r="167" spans="1:13" x14ac:dyDescent="0.3">
      <c r="A167" s="97"/>
      <c r="B167" s="98"/>
      <c r="C167" s="99" t="str">
        <f>IFERROR(VLOOKUP(Tabela9[[#This Row],[Produto]],produtos,3,0),"")</f>
        <v/>
      </c>
      <c r="D167" s="100" t="str">
        <f>IFERROR(Tabela9[[#This Row],[preço uni.compra]]*Tabela9[[#This Row],[Qtd]],"")</f>
        <v/>
      </c>
      <c r="F167" s="97"/>
      <c r="G167" s="97"/>
      <c r="H167" s="99" t="str">
        <f>IFERROR(VLOOKUP(Tabela10[[#This Row],[Produto]],produtos,5,0),"")</f>
        <v/>
      </c>
      <c r="I167" s="100" t="str">
        <f>IFERROR(Tabela10[[#This Row],[preço De venda]]*Tabela10[[#This Row],[Qtd]],"")</f>
        <v/>
      </c>
      <c r="K167" s="112"/>
      <c r="L167" s="112"/>
      <c r="M167" s="112"/>
    </row>
    <row r="168" spans="1:13" x14ac:dyDescent="0.3">
      <c r="A168" s="97"/>
      <c r="B168" s="98"/>
      <c r="C168" s="99" t="str">
        <f>IFERROR(VLOOKUP(Tabela9[[#This Row],[Produto]],produtos,3,0),"")</f>
        <v/>
      </c>
      <c r="D168" s="100" t="str">
        <f>IFERROR(Tabela9[[#This Row],[preço uni.compra]]*Tabela9[[#This Row],[Qtd]],"")</f>
        <v/>
      </c>
      <c r="F168" s="97"/>
      <c r="G168" s="97"/>
      <c r="H168" s="99" t="str">
        <f>IFERROR(VLOOKUP(Tabela10[[#This Row],[Produto]],produtos,5,0),"")</f>
        <v/>
      </c>
      <c r="I168" s="100" t="str">
        <f>IFERROR(Tabela10[[#This Row],[preço De venda]]*Tabela10[[#This Row],[Qtd]],"")</f>
        <v/>
      </c>
      <c r="K168" s="112"/>
      <c r="L168" s="112"/>
      <c r="M168" s="112"/>
    </row>
    <row r="169" spans="1:13" x14ac:dyDescent="0.3">
      <c r="A169" s="97"/>
      <c r="B169" s="98"/>
      <c r="C169" s="99" t="str">
        <f>IFERROR(VLOOKUP(Tabela9[[#This Row],[Produto]],produtos,3,0),"")</f>
        <v/>
      </c>
      <c r="D169" s="100" t="str">
        <f>IFERROR(Tabela9[[#This Row],[preço uni.compra]]*Tabela9[[#This Row],[Qtd]],"")</f>
        <v/>
      </c>
      <c r="F169" s="97"/>
      <c r="G169" s="97"/>
      <c r="H169" s="99" t="str">
        <f>IFERROR(VLOOKUP(Tabela10[[#This Row],[Produto]],produtos,5,0),"")</f>
        <v/>
      </c>
      <c r="I169" s="100" t="str">
        <f>IFERROR(Tabela10[[#This Row],[preço De venda]]*Tabela10[[#This Row],[Qtd]],"")</f>
        <v/>
      </c>
      <c r="K169" s="112"/>
      <c r="L169" s="112"/>
      <c r="M169" s="112"/>
    </row>
    <row r="170" spans="1:13" x14ac:dyDescent="0.3">
      <c r="A170" s="97"/>
      <c r="B170" s="98"/>
      <c r="C170" s="99" t="str">
        <f>IFERROR(VLOOKUP(Tabela9[[#This Row],[Produto]],produtos,3,0),"")</f>
        <v/>
      </c>
      <c r="D170" s="100" t="str">
        <f>IFERROR(Tabela9[[#This Row],[preço uni.compra]]*Tabela9[[#This Row],[Qtd]],"")</f>
        <v/>
      </c>
      <c r="F170" s="97"/>
      <c r="G170" s="97"/>
      <c r="H170" s="99" t="str">
        <f>IFERROR(VLOOKUP(Tabela10[[#This Row],[Produto]],produtos,5,0),"")</f>
        <v/>
      </c>
      <c r="I170" s="100" t="str">
        <f>IFERROR(Tabela10[[#This Row],[preço De venda]]*Tabela10[[#This Row],[Qtd]],"")</f>
        <v/>
      </c>
      <c r="K170" s="112"/>
      <c r="L170" s="112"/>
      <c r="M170" s="112"/>
    </row>
    <row r="171" spans="1:13" x14ac:dyDescent="0.3">
      <c r="A171" s="97"/>
      <c r="B171" s="98"/>
      <c r="C171" s="99" t="str">
        <f>IFERROR(VLOOKUP(Tabela9[[#This Row],[Produto]],produtos,3,0),"")</f>
        <v/>
      </c>
      <c r="D171" s="100" t="str">
        <f>IFERROR(Tabela9[[#This Row],[preço uni.compra]]*Tabela9[[#This Row],[Qtd]],"")</f>
        <v/>
      </c>
      <c r="F171" s="97"/>
      <c r="G171" s="97"/>
      <c r="H171" s="99" t="str">
        <f>IFERROR(VLOOKUP(Tabela10[[#This Row],[Produto]],produtos,5,0),"")</f>
        <v/>
      </c>
      <c r="I171" s="100" t="str">
        <f>IFERROR(Tabela10[[#This Row],[preço De venda]]*Tabela10[[#This Row],[Qtd]],"")</f>
        <v/>
      </c>
      <c r="K171" s="112"/>
      <c r="L171" s="112"/>
      <c r="M171" s="112"/>
    </row>
    <row r="172" spans="1:13" x14ac:dyDescent="0.3">
      <c r="A172" s="97"/>
      <c r="B172" s="98"/>
      <c r="C172" s="99" t="str">
        <f>IFERROR(VLOOKUP(Tabela9[[#This Row],[Produto]],produtos,3,0),"")</f>
        <v/>
      </c>
      <c r="D172" s="100" t="str">
        <f>IFERROR(Tabela9[[#This Row],[preço uni.compra]]*Tabela9[[#This Row],[Qtd]],"")</f>
        <v/>
      </c>
      <c r="F172" s="97"/>
      <c r="G172" s="97"/>
      <c r="H172" s="99" t="str">
        <f>IFERROR(VLOOKUP(Tabela10[[#This Row],[Produto]],produtos,5,0),"")</f>
        <v/>
      </c>
      <c r="I172" s="100" t="str">
        <f>IFERROR(Tabela10[[#This Row],[preço De venda]]*Tabela10[[#This Row],[Qtd]],"")</f>
        <v/>
      </c>
      <c r="K172" s="112"/>
      <c r="L172" s="112"/>
      <c r="M172" s="112"/>
    </row>
    <row r="173" spans="1:13" x14ac:dyDescent="0.3">
      <c r="A173" s="97"/>
      <c r="B173" s="98"/>
      <c r="C173" s="99" t="str">
        <f>IFERROR(VLOOKUP(Tabela9[[#This Row],[Produto]],produtos,3,0),"")</f>
        <v/>
      </c>
      <c r="D173" s="100" t="str">
        <f>IFERROR(Tabela9[[#This Row],[preço uni.compra]]*Tabela9[[#This Row],[Qtd]],"")</f>
        <v/>
      </c>
      <c r="F173" s="97"/>
      <c r="G173" s="97"/>
      <c r="H173" s="99" t="str">
        <f>IFERROR(VLOOKUP(Tabela10[[#This Row],[Produto]],produtos,5,0),"")</f>
        <v/>
      </c>
      <c r="I173" s="100" t="str">
        <f>IFERROR(Tabela10[[#This Row],[preço De venda]]*Tabela10[[#This Row],[Qtd]],"")</f>
        <v/>
      </c>
      <c r="K173" s="112"/>
      <c r="L173" s="112"/>
      <c r="M173" s="112"/>
    </row>
    <row r="174" spans="1:13" x14ac:dyDescent="0.3">
      <c r="A174" s="97"/>
      <c r="B174" s="98"/>
      <c r="C174" s="99" t="str">
        <f>IFERROR(VLOOKUP(Tabela9[[#This Row],[Produto]],produtos,3,0),"")</f>
        <v/>
      </c>
      <c r="D174" s="100" t="str">
        <f>IFERROR(Tabela9[[#This Row],[preço uni.compra]]*Tabela9[[#This Row],[Qtd]],"")</f>
        <v/>
      </c>
      <c r="F174" s="97"/>
      <c r="G174" s="97"/>
      <c r="H174" s="99" t="str">
        <f>IFERROR(VLOOKUP(Tabela10[[#This Row],[Produto]],produtos,5,0),"")</f>
        <v/>
      </c>
      <c r="I174" s="100" t="str">
        <f>IFERROR(Tabela10[[#This Row],[preço De venda]]*Tabela10[[#This Row],[Qtd]],"")</f>
        <v/>
      </c>
      <c r="K174" s="112"/>
      <c r="L174" s="112"/>
      <c r="M174" s="112"/>
    </row>
    <row r="175" spans="1:13" x14ac:dyDescent="0.3">
      <c r="A175" s="97"/>
      <c r="B175" s="98"/>
      <c r="C175" s="99" t="str">
        <f>IFERROR(VLOOKUP(Tabela9[[#This Row],[Produto]],produtos,3,0),"")</f>
        <v/>
      </c>
      <c r="D175" s="100" t="str">
        <f>IFERROR(Tabela9[[#This Row],[preço uni.compra]]*Tabela9[[#This Row],[Qtd]],"")</f>
        <v/>
      </c>
      <c r="F175" s="97"/>
      <c r="G175" s="97"/>
      <c r="H175" s="99" t="str">
        <f>IFERROR(VLOOKUP(Tabela10[[#This Row],[Produto]],produtos,5,0),"")</f>
        <v/>
      </c>
      <c r="I175" s="100" t="str">
        <f>IFERROR(Tabela10[[#This Row],[preço De venda]]*Tabela10[[#This Row],[Qtd]],"")</f>
        <v/>
      </c>
      <c r="K175" s="112"/>
      <c r="L175" s="112"/>
      <c r="M175" s="112"/>
    </row>
    <row r="176" spans="1:13" x14ac:dyDescent="0.3">
      <c r="A176" s="97"/>
      <c r="B176" s="98"/>
      <c r="C176" s="99" t="str">
        <f>IFERROR(VLOOKUP(Tabela9[[#This Row],[Produto]],produtos,3,0),"")</f>
        <v/>
      </c>
      <c r="D176" s="100" t="str">
        <f>IFERROR(Tabela9[[#This Row],[preço uni.compra]]*Tabela9[[#This Row],[Qtd]],"")</f>
        <v/>
      </c>
      <c r="F176" s="97"/>
      <c r="G176" s="97"/>
      <c r="H176" s="99" t="str">
        <f>IFERROR(VLOOKUP(Tabela10[[#This Row],[Produto]],produtos,5,0),"")</f>
        <v/>
      </c>
      <c r="I176" s="100" t="str">
        <f>IFERROR(Tabela10[[#This Row],[preço De venda]]*Tabela10[[#This Row],[Qtd]],"")</f>
        <v/>
      </c>
      <c r="K176" s="112"/>
      <c r="L176" s="112"/>
      <c r="M176" s="112"/>
    </row>
    <row r="177" spans="1:13" x14ac:dyDescent="0.3">
      <c r="A177" s="97"/>
      <c r="B177" s="98"/>
      <c r="C177" s="99" t="str">
        <f>IFERROR(VLOOKUP(Tabela9[[#This Row],[Produto]],produtos,3,0),"")</f>
        <v/>
      </c>
      <c r="D177" s="100" t="str">
        <f>IFERROR(Tabela9[[#This Row],[preço uni.compra]]*Tabela9[[#This Row],[Qtd]],"")</f>
        <v/>
      </c>
      <c r="F177" s="97"/>
      <c r="G177" s="97"/>
      <c r="H177" s="99" t="str">
        <f>IFERROR(VLOOKUP(Tabela10[[#This Row],[Produto]],produtos,5,0),"")</f>
        <v/>
      </c>
      <c r="I177" s="100" t="str">
        <f>IFERROR(Tabela10[[#This Row],[preço De venda]]*Tabela10[[#This Row],[Qtd]],"")</f>
        <v/>
      </c>
      <c r="K177" s="112"/>
      <c r="L177" s="112"/>
      <c r="M177" s="112"/>
    </row>
    <row r="178" spans="1:13" x14ac:dyDescent="0.3">
      <c r="A178" s="97"/>
      <c r="B178" s="98"/>
      <c r="C178" s="99" t="str">
        <f>IFERROR(VLOOKUP(Tabela9[[#This Row],[Produto]],produtos,3,0),"")</f>
        <v/>
      </c>
      <c r="D178" s="100" t="str">
        <f>IFERROR(Tabela9[[#This Row],[preço uni.compra]]*Tabela9[[#This Row],[Qtd]],"")</f>
        <v/>
      </c>
      <c r="F178" s="97"/>
      <c r="G178" s="97"/>
      <c r="H178" s="99" t="str">
        <f>IFERROR(VLOOKUP(Tabela10[[#This Row],[Produto]],produtos,5,0),"")</f>
        <v/>
      </c>
      <c r="I178" s="100" t="str">
        <f>IFERROR(Tabela10[[#This Row],[preço De venda]]*Tabela10[[#This Row],[Qtd]],"")</f>
        <v/>
      </c>
      <c r="K178" s="112"/>
      <c r="L178" s="112"/>
      <c r="M178" s="112"/>
    </row>
    <row r="179" spans="1:13" x14ac:dyDescent="0.3">
      <c r="A179" s="97"/>
      <c r="B179" s="98"/>
      <c r="C179" s="99" t="str">
        <f>IFERROR(VLOOKUP(Tabela9[[#This Row],[Produto]],produtos,3,0),"")</f>
        <v/>
      </c>
      <c r="D179" s="100" t="str">
        <f>IFERROR(Tabela9[[#This Row],[preço uni.compra]]*Tabela9[[#This Row],[Qtd]],"")</f>
        <v/>
      </c>
      <c r="F179" s="97"/>
      <c r="G179" s="97"/>
      <c r="H179" s="99" t="str">
        <f>IFERROR(VLOOKUP(Tabela10[[#This Row],[Produto]],produtos,5,0),"")</f>
        <v/>
      </c>
      <c r="I179" s="100" t="str">
        <f>IFERROR(Tabela10[[#This Row],[preço De venda]]*Tabela10[[#This Row],[Qtd]],"")</f>
        <v/>
      </c>
      <c r="K179" s="112"/>
      <c r="L179" s="112"/>
      <c r="M179" s="112"/>
    </row>
    <row r="180" spans="1:13" x14ac:dyDescent="0.3">
      <c r="A180" s="97"/>
      <c r="B180" s="98"/>
      <c r="C180" s="99" t="str">
        <f>IFERROR(VLOOKUP(Tabela9[[#This Row],[Produto]],produtos,3,0),"")</f>
        <v/>
      </c>
      <c r="D180" s="100" t="str">
        <f>IFERROR(Tabela9[[#This Row],[preço uni.compra]]*Tabela9[[#This Row],[Qtd]],"")</f>
        <v/>
      </c>
      <c r="F180" s="97"/>
      <c r="G180" s="97"/>
      <c r="H180" s="99" t="str">
        <f>IFERROR(VLOOKUP(Tabela10[[#This Row],[Produto]],produtos,5,0),"")</f>
        <v/>
      </c>
      <c r="I180" s="100" t="str">
        <f>IFERROR(Tabela10[[#This Row],[preço De venda]]*Tabela10[[#This Row],[Qtd]],"")</f>
        <v/>
      </c>
      <c r="K180" s="112"/>
      <c r="L180" s="112"/>
      <c r="M180" s="112"/>
    </row>
    <row r="181" spans="1:13" x14ac:dyDescent="0.3">
      <c r="A181" s="97"/>
      <c r="B181" s="98"/>
      <c r="C181" s="99" t="str">
        <f>IFERROR(VLOOKUP(Tabela9[[#This Row],[Produto]],produtos,3,0),"")</f>
        <v/>
      </c>
      <c r="D181" s="100" t="str">
        <f>IFERROR(Tabela9[[#This Row],[preço uni.compra]]*Tabela9[[#This Row],[Qtd]],"")</f>
        <v/>
      </c>
      <c r="F181" s="97"/>
      <c r="G181" s="97"/>
      <c r="H181" s="99" t="str">
        <f>IFERROR(VLOOKUP(Tabela10[[#This Row],[Produto]],produtos,5,0),"")</f>
        <v/>
      </c>
      <c r="I181" s="100" t="str">
        <f>IFERROR(Tabela10[[#This Row],[preço De venda]]*Tabela10[[#This Row],[Qtd]],"")</f>
        <v/>
      </c>
      <c r="K181" s="112"/>
      <c r="L181" s="112"/>
      <c r="M181" s="112"/>
    </row>
    <row r="182" spans="1:13" x14ac:dyDescent="0.3">
      <c r="A182" s="97"/>
      <c r="B182" s="98"/>
      <c r="C182" s="99" t="str">
        <f>IFERROR(VLOOKUP(Tabela9[[#This Row],[Produto]],produtos,3,0),"")</f>
        <v/>
      </c>
      <c r="D182" s="100" t="str">
        <f>IFERROR(Tabela9[[#This Row],[preço uni.compra]]*Tabela9[[#This Row],[Qtd]],"")</f>
        <v/>
      </c>
      <c r="F182" s="97"/>
      <c r="G182" s="97"/>
      <c r="H182" s="99" t="str">
        <f>IFERROR(VLOOKUP(Tabela10[[#This Row],[Produto]],produtos,5,0),"")</f>
        <v/>
      </c>
      <c r="I182" s="100" t="str">
        <f>IFERROR(Tabela10[[#This Row],[preço De venda]]*Tabela10[[#This Row],[Qtd]],"")</f>
        <v/>
      </c>
      <c r="K182" s="112"/>
      <c r="L182" s="112"/>
      <c r="M182" s="112"/>
    </row>
    <row r="183" spans="1:13" x14ac:dyDescent="0.3">
      <c r="A183" s="97"/>
      <c r="B183" s="98"/>
      <c r="C183" s="99" t="str">
        <f>IFERROR(VLOOKUP(Tabela9[[#This Row],[Produto]],produtos,3,0),"")</f>
        <v/>
      </c>
      <c r="D183" s="100" t="str">
        <f>IFERROR(Tabela9[[#This Row],[preço uni.compra]]*Tabela9[[#This Row],[Qtd]],"")</f>
        <v/>
      </c>
      <c r="F183" s="97"/>
      <c r="G183" s="97"/>
      <c r="H183" s="99" t="str">
        <f>IFERROR(VLOOKUP(Tabela10[[#This Row],[Produto]],produtos,5,0),"")</f>
        <v/>
      </c>
      <c r="I183" s="100" t="str">
        <f>IFERROR(Tabela10[[#This Row],[preço De venda]]*Tabela10[[#This Row],[Qtd]],"")</f>
        <v/>
      </c>
      <c r="K183" s="112"/>
      <c r="L183" s="112"/>
      <c r="M183" s="112"/>
    </row>
    <row r="184" spans="1:13" x14ac:dyDescent="0.3">
      <c r="A184" s="97"/>
      <c r="B184" s="98"/>
      <c r="C184" s="99" t="str">
        <f>IFERROR(VLOOKUP(Tabela9[[#This Row],[Produto]],produtos,3,0),"")</f>
        <v/>
      </c>
      <c r="D184" s="100" t="str">
        <f>IFERROR(Tabela9[[#This Row],[preço uni.compra]]*Tabela9[[#This Row],[Qtd]],"")</f>
        <v/>
      </c>
      <c r="F184" s="97"/>
      <c r="G184" s="97"/>
      <c r="H184" s="99" t="str">
        <f>IFERROR(VLOOKUP(Tabela10[[#This Row],[Produto]],produtos,5,0),"")</f>
        <v/>
      </c>
      <c r="I184" s="100" t="str">
        <f>IFERROR(Tabela10[[#This Row],[preço De venda]]*Tabela10[[#This Row],[Qtd]],"")</f>
        <v/>
      </c>
      <c r="K184" s="112"/>
      <c r="L184" s="112"/>
      <c r="M184" s="112"/>
    </row>
    <row r="185" spans="1:13" x14ac:dyDescent="0.3">
      <c r="A185" s="97"/>
      <c r="B185" s="98"/>
      <c r="C185" s="99" t="str">
        <f>IFERROR(VLOOKUP(Tabela9[[#This Row],[Produto]],produtos,3,0),"")</f>
        <v/>
      </c>
      <c r="D185" s="100" t="str">
        <f>IFERROR(Tabela9[[#This Row],[preço uni.compra]]*Tabela9[[#This Row],[Qtd]],"")</f>
        <v/>
      </c>
      <c r="F185" s="97"/>
      <c r="G185" s="97"/>
      <c r="H185" s="99" t="str">
        <f>IFERROR(VLOOKUP(Tabela10[[#This Row],[Produto]],produtos,5,0),"")</f>
        <v/>
      </c>
      <c r="I185" s="100" t="str">
        <f>IFERROR(Tabela10[[#This Row],[preço De venda]]*Tabela10[[#This Row],[Qtd]],"")</f>
        <v/>
      </c>
      <c r="K185" s="112"/>
      <c r="L185" s="112"/>
      <c r="M185" s="112"/>
    </row>
    <row r="186" spans="1:13" x14ac:dyDescent="0.3">
      <c r="A186" s="97"/>
      <c r="B186" s="98"/>
      <c r="C186" s="99" t="str">
        <f>IFERROR(VLOOKUP(Tabela9[[#This Row],[Produto]],produtos,3,0),"")</f>
        <v/>
      </c>
      <c r="D186" s="100" t="str">
        <f>IFERROR(Tabela9[[#This Row],[preço uni.compra]]*Tabela9[[#This Row],[Qtd]],"")</f>
        <v/>
      </c>
      <c r="F186" s="97"/>
      <c r="G186" s="97"/>
      <c r="H186" s="99" t="str">
        <f>IFERROR(VLOOKUP(Tabela10[[#This Row],[Produto]],produtos,5,0),"")</f>
        <v/>
      </c>
      <c r="I186" s="100" t="str">
        <f>IFERROR(Tabela10[[#This Row],[preço De venda]]*Tabela10[[#This Row],[Qtd]],"")</f>
        <v/>
      </c>
      <c r="K186" s="112"/>
      <c r="L186" s="112"/>
      <c r="M186" s="112"/>
    </row>
    <row r="187" spans="1:13" x14ac:dyDescent="0.3">
      <c r="A187" s="97"/>
      <c r="B187" s="98"/>
      <c r="C187" s="99" t="str">
        <f>IFERROR(VLOOKUP(Tabela9[[#This Row],[Produto]],produtos,3,0),"")</f>
        <v/>
      </c>
      <c r="D187" s="100" t="str">
        <f>IFERROR(Tabela9[[#This Row],[preço uni.compra]]*Tabela9[[#This Row],[Qtd]],"")</f>
        <v/>
      </c>
      <c r="F187" s="97"/>
      <c r="G187" s="97"/>
      <c r="H187" s="99" t="str">
        <f>IFERROR(VLOOKUP(Tabela10[[#This Row],[Produto]],produtos,5,0),"")</f>
        <v/>
      </c>
      <c r="I187" s="100" t="str">
        <f>IFERROR(Tabela10[[#This Row],[preço De venda]]*Tabela10[[#This Row],[Qtd]],"")</f>
        <v/>
      </c>
      <c r="K187" s="112"/>
      <c r="L187" s="112"/>
      <c r="M187" s="112"/>
    </row>
    <row r="188" spans="1:13" x14ac:dyDescent="0.3">
      <c r="A188" s="97"/>
      <c r="B188" s="98"/>
      <c r="C188" s="99" t="str">
        <f>IFERROR(VLOOKUP(Tabela9[[#This Row],[Produto]],produtos,3,0),"")</f>
        <v/>
      </c>
      <c r="D188" s="100" t="str">
        <f>IFERROR(Tabela9[[#This Row],[preço uni.compra]]*Tabela9[[#This Row],[Qtd]],"")</f>
        <v/>
      </c>
      <c r="F188" s="97"/>
      <c r="G188" s="97"/>
      <c r="H188" s="99" t="str">
        <f>IFERROR(VLOOKUP(Tabela10[[#This Row],[Produto]],produtos,5,0),"")</f>
        <v/>
      </c>
      <c r="I188" s="100" t="str">
        <f>IFERROR(Tabela10[[#This Row],[preço De venda]]*Tabela10[[#This Row],[Qtd]],"")</f>
        <v/>
      </c>
      <c r="K188" s="112"/>
      <c r="L188" s="112"/>
      <c r="M188" s="112"/>
    </row>
    <row r="189" spans="1:13" x14ac:dyDescent="0.3">
      <c r="A189" s="97"/>
      <c r="B189" s="98"/>
      <c r="C189" s="99" t="str">
        <f>IFERROR(VLOOKUP(Tabela9[[#This Row],[Produto]],produtos,3,0),"")</f>
        <v/>
      </c>
      <c r="D189" s="100" t="str">
        <f>IFERROR(Tabela9[[#This Row],[preço uni.compra]]*Tabela9[[#This Row],[Qtd]],"")</f>
        <v/>
      </c>
      <c r="F189" s="97"/>
      <c r="G189" s="97"/>
      <c r="H189" s="99" t="str">
        <f>IFERROR(VLOOKUP(Tabela10[[#This Row],[Produto]],produtos,5,0),"")</f>
        <v/>
      </c>
      <c r="I189" s="100" t="str">
        <f>IFERROR(Tabela10[[#This Row],[preço De venda]]*Tabela10[[#This Row],[Qtd]],"")</f>
        <v/>
      </c>
      <c r="K189" s="112"/>
      <c r="L189" s="112"/>
      <c r="M189" s="112"/>
    </row>
    <row r="190" spans="1:13" x14ac:dyDescent="0.3">
      <c r="A190" s="97"/>
      <c r="B190" s="98"/>
      <c r="C190" s="99" t="str">
        <f>IFERROR(VLOOKUP(Tabela9[[#This Row],[Produto]],produtos,3,0),"")</f>
        <v/>
      </c>
      <c r="D190" s="100" t="str">
        <f>IFERROR(Tabela9[[#This Row],[preço uni.compra]]*Tabela9[[#This Row],[Qtd]],"")</f>
        <v/>
      </c>
      <c r="F190" s="97"/>
      <c r="G190" s="97"/>
      <c r="H190" s="99" t="str">
        <f>IFERROR(VLOOKUP(Tabela10[[#This Row],[Produto]],produtos,5,0),"")</f>
        <v/>
      </c>
      <c r="I190" s="100" t="str">
        <f>IFERROR(Tabela10[[#This Row],[preço De venda]]*Tabela10[[#This Row],[Qtd]],"")</f>
        <v/>
      </c>
      <c r="K190" s="112"/>
      <c r="L190" s="112"/>
      <c r="M190" s="112"/>
    </row>
    <row r="191" spans="1:13" x14ac:dyDescent="0.3">
      <c r="A191" s="97"/>
      <c r="B191" s="98"/>
      <c r="C191" s="99" t="str">
        <f>IFERROR(VLOOKUP(Tabela9[[#This Row],[Produto]],produtos,3,0),"")</f>
        <v/>
      </c>
      <c r="D191" s="100" t="str">
        <f>IFERROR(Tabela9[[#This Row],[preço uni.compra]]*Tabela9[[#This Row],[Qtd]],"")</f>
        <v/>
      </c>
      <c r="F191" s="97"/>
      <c r="G191" s="97"/>
      <c r="H191" s="99" t="str">
        <f>IFERROR(VLOOKUP(Tabela10[[#This Row],[Produto]],produtos,5,0),"")</f>
        <v/>
      </c>
      <c r="I191" s="100" t="str">
        <f>IFERROR(Tabela10[[#This Row],[preço De venda]]*Tabela10[[#This Row],[Qtd]],"")</f>
        <v/>
      </c>
      <c r="K191" s="112"/>
      <c r="L191" s="112"/>
      <c r="M191" s="112"/>
    </row>
    <row r="192" spans="1:13" x14ac:dyDescent="0.3">
      <c r="A192" s="97"/>
      <c r="B192" s="98"/>
      <c r="C192" s="99" t="str">
        <f>IFERROR(VLOOKUP(Tabela9[[#This Row],[Produto]],produtos,3,0),"")</f>
        <v/>
      </c>
      <c r="D192" s="100" t="str">
        <f>IFERROR(Tabela9[[#This Row],[preço uni.compra]]*Tabela9[[#This Row],[Qtd]],"")</f>
        <v/>
      </c>
      <c r="F192" s="97"/>
      <c r="G192" s="97"/>
      <c r="H192" s="99" t="str">
        <f>IFERROR(VLOOKUP(Tabela10[[#This Row],[Produto]],produtos,5,0),"")</f>
        <v/>
      </c>
      <c r="I192" s="100" t="str">
        <f>IFERROR(Tabela10[[#This Row],[preço De venda]]*Tabela10[[#This Row],[Qtd]],"")</f>
        <v/>
      </c>
      <c r="K192" s="112"/>
      <c r="L192" s="112"/>
      <c r="M192" s="112"/>
    </row>
    <row r="193" spans="1:13" x14ac:dyDescent="0.3">
      <c r="A193" s="97"/>
      <c r="B193" s="98"/>
      <c r="C193" s="99" t="str">
        <f>IFERROR(VLOOKUP(Tabela9[[#This Row],[Produto]],produtos,3,0),"")</f>
        <v/>
      </c>
      <c r="D193" s="100" t="str">
        <f>IFERROR(Tabela9[[#This Row],[preço uni.compra]]*Tabela9[[#This Row],[Qtd]],"")</f>
        <v/>
      </c>
      <c r="F193" s="97"/>
      <c r="G193" s="97"/>
      <c r="H193" s="99" t="str">
        <f>IFERROR(VLOOKUP(Tabela10[[#This Row],[Produto]],produtos,5,0),"")</f>
        <v/>
      </c>
      <c r="I193" s="100" t="str">
        <f>IFERROR(Tabela10[[#This Row],[preço De venda]]*Tabela10[[#This Row],[Qtd]],"")</f>
        <v/>
      </c>
      <c r="K193" s="112"/>
      <c r="L193" s="112"/>
      <c r="M193" s="112"/>
    </row>
    <row r="194" spans="1:13" x14ac:dyDescent="0.3">
      <c r="A194" s="97"/>
      <c r="B194" s="98"/>
      <c r="C194" s="99" t="str">
        <f>IFERROR(VLOOKUP(Tabela9[[#This Row],[Produto]],produtos,3,0),"")</f>
        <v/>
      </c>
      <c r="D194" s="100" t="str">
        <f>IFERROR(Tabela9[[#This Row],[preço uni.compra]]*Tabela9[[#This Row],[Qtd]],"")</f>
        <v/>
      </c>
      <c r="F194" s="97"/>
      <c r="G194" s="97"/>
      <c r="H194" s="99" t="str">
        <f>IFERROR(VLOOKUP(Tabela10[[#This Row],[Produto]],produtos,5,0),"")</f>
        <v/>
      </c>
      <c r="I194" s="100" t="str">
        <f>IFERROR(Tabela10[[#This Row],[preço De venda]]*Tabela10[[#This Row],[Qtd]],"")</f>
        <v/>
      </c>
      <c r="K194" s="112"/>
      <c r="L194" s="112"/>
      <c r="M194" s="112"/>
    </row>
    <row r="195" spans="1:13" x14ac:dyDescent="0.3">
      <c r="A195" s="97"/>
      <c r="B195" s="98"/>
      <c r="C195" s="99" t="str">
        <f>IFERROR(VLOOKUP(Tabela9[[#This Row],[Produto]],produtos,3,0),"")</f>
        <v/>
      </c>
      <c r="D195" s="100" t="str">
        <f>IFERROR(Tabela9[[#This Row],[preço uni.compra]]*Tabela9[[#This Row],[Qtd]],"")</f>
        <v/>
      </c>
      <c r="F195" s="97"/>
      <c r="G195" s="97"/>
      <c r="H195" s="99" t="str">
        <f>IFERROR(VLOOKUP(Tabela10[[#This Row],[Produto]],produtos,5,0),"")</f>
        <v/>
      </c>
      <c r="I195" s="100" t="str">
        <f>IFERROR(Tabela10[[#This Row],[preço De venda]]*Tabela10[[#This Row],[Qtd]],"")</f>
        <v/>
      </c>
      <c r="K195" s="112"/>
      <c r="L195" s="112"/>
      <c r="M195" s="112"/>
    </row>
    <row r="196" spans="1:13" x14ac:dyDescent="0.3">
      <c r="A196" s="97"/>
      <c r="B196" s="98"/>
      <c r="C196" s="99" t="str">
        <f>IFERROR(VLOOKUP(Tabela9[[#This Row],[Produto]],produtos,3,0),"")</f>
        <v/>
      </c>
      <c r="D196" s="100" t="str">
        <f>IFERROR(Tabela9[[#This Row],[preço uni.compra]]*Tabela9[[#This Row],[Qtd]],"")</f>
        <v/>
      </c>
      <c r="F196" s="97"/>
      <c r="G196" s="97"/>
      <c r="H196" s="99" t="str">
        <f>IFERROR(VLOOKUP(Tabela10[[#This Row],[Produto]],produtos,5,0),"")</f>
        <v/>
      </c>
      <c r="I196" s="100" t="str">
        <f>IFERROR(Tabela10[[#This Row],[preço De venda]]*Tabela10[[#This Row],[Qtd]],"")</f>
        <v/>
      </c>
      <c r="K196" s="112"/>
      <c r="L196" s="112"/>
      <c r="M196" s="112"/>
    </row>
    <row r="197" spans="1:13" x14ac:dyDescent="0.3">
      <c r="A197" s="97"/>
      <c r="B197" s="98"/>
      <c r="C197" s="99" t="str">
        <f>IFERROR(VLOOKUP(Tabela9[[#This Row],[Produto]],produtos,3,0),"")</f>
        <v/>
      </c>
      <c r="D197" s="100" t="str">
        <f>IFERROR(Tabela9[[#This Row],[preço uni.compra]]*Tabela9[[#This Row],[Qtd]],"")</f>
        <v/>
      </c>
      <c r="F197" s="97"/>
      <c r="G197" s="97"/>
      <c r="H197" s="99" t="str">
        <f>IFERROR(VLOOKUP(Tabela10[[#This Row],[Produto]],produtos,5,0),"")</f>
        <v/>
      </c>
      <c r="I197" s="100" t="str">
        <f>IFERROR(Tabela10[[#This Row],[preço De venda]]*Tabela10[[#This Row],[Qtd]],"")</f>
        <v/>
      </c>
      <c r="K197" s="112"/>
      <c r="L197" s="112"/>
      <c r="M197" s="112"/>
    </row>
    <row r="198" spans="1:13" x14ac:dyDescent="0.3">
      <c r="A198" s="97"/>
      <c r="B198" s="98"/>
      <c r="C198" s="99" t="str">
        <f>IFERROR(VLOOKUP(Tabela9[[#This Row],[Produto]],produtos,3,0),"")</f>
        <v/>
      </c>
      <c r="D198" s="100" t="str">
        <f>IFERROR(Tabela9[[#This Row],[preço uni.compra]]*Tabela9[[#This Row],[Qtd]],"")</f>
        <v/>
      </c>
      <c r="F198" s="97"/>
      <c r="G198" s="97"/>
      <c r="H198" s="99" t="str">
        <f>IFERROR(VLOOKUP(Tabela10[[#This Row],[Produto]],produtos,5,0),"")</f>
        <v/>
      </c>
      <c r="I198" s="100" t="str">
        <f>IFERROR(Tabela10[[#This Row],[preço De venda]]*Tabela10[[#This Row],[Qtd]],"")</f>
        <v/>
      </c>
      <c r="K198" s="112"/>
      <c r="L198" s="112"/>
      <c r="M198" s="112"/>
    </row>
    <row r="199" spans="1:13" x14ac:dyDescent="0.3">
      <c r="A199" s="97"/>
      <c r="B199" s="98"/>
      <c r="C199" s="99" t="str">
        <f>IFERROR(VLOOKUP(Tabela9[[#This Row],[Produto]],produtos,3,0),"")</f>
        <v/>
      </c>
      <c r="D199" s="100" t="str">
        <f>IFERROR(Tabela9[[#This Row],[preço uni.compra]]*Tabela9[[#This Row],[Qtd]],"")</f>
        <v/>
      </c>
      <c r="F199" s="97"/>
      <c r="G199" s="97"/>
      <c r="H199" s="99" t="str">
        <f>IFERROR(VLOOKUP(Tabela10[[#This Row],[Produto]],produtos,5,0),"")</f>
        <v/>
      </c>
      <c r="I199" s="100" t="str">
        <f>IFERROR(Tabela10[[#This Row],[preço De venda]]*Tabela10[[#This Row],[Qtd]],"")</f>
        <v/>
      </c>
      <c r="K199" s="112"/>
      <c r="L199" s="112"/>
      <c r="M199" s="112"/>
    </row>
    <row r="200" spans="1:13" x14ac:dyDescent="0.3">
      <c r="A200" s="97"/>
      <c r="B200" s="98"/>
      <c r="C200" s="99" t="str">
        <f>IFERROR(VLOOKUP(Tabela9[[#This Row],[Produto]],produtos,3,0),"")</f>
        <v/>
      </c>
      <c r="D200" s="100" t="str">
        <f>IFERROR(Tabela9[[#This Row],[preço uni.compra]]*Tabela9[[#This Row],[Qtd]],"")</f>
        <v/>
      </c>
      <c r="F200" s="97"/>
      <c r="G200" s="97"/>
      <c r="H200" s="99" t="str">
        <f>IFERROR(VLOOKUP(Tabela10[[#This Row],[Produto]],produtos,5,0),"")</f>
        <v/>
      </c>
      <c r="I200" s="100" t="str">
        <f>IFERROR(Tabela10[[#This Row],[preço De venda]]*Tabela10[[#This Row],[Qtd]],"")</f>
        <v/>
      </c>
      <c r="K200" s="112"/>
      <c r="L200" s="112"/>
      <c r="M200" s="112"/>
    </row>
    <row r="201" spans="1:13" x14ac:dyDescent="0.3">
      <c r="A201" s="97"/>
      <c r="B201" s="98"/>
      <c r="C201" s="99" t="str">
        <f>IFERROR(VLOOKUP(Tabela9[[#This Row],[Produto]],produtos,3,0),"")</f>
        <v/>
      </c>
      <c r="D201" s="100" t="str">
        <f>IFERROR(Tabela9[[#This Row],[preço uni.compra]]*Tabela9[[#This Row],[Qtd]],"")</f>
        <v/>
      </c>
      <c r="F201" s="97"/>
      <c r="G201" s="97"/>
      <c r="H201" s="99" t="str">
        <f>IFERROR(VLOOKUP(Tabela10[[#This Row],[Produto]],produtos,5,0),"")</f>
        <v/>
      </c>
      <c r="I201" s="100" t="str">
        <f>IFERROR(Tabela10[[#This Row],[preço De venda]]*Tabela10[[#This Row],[Qtd]],"")</f>
        <v/>
      </c>
      <c r="K201" s="112"/>
      <c r="L201" s="112"/>
      <c r="M201" s="112"/>
    </row>
    <row r="202" spans="1:13" x14ac:dyDescent="0.3">
      <c r="A202" s="97"/>
      <c r="B202" s="98"/>
      <c r="C202" s="99" t="str">
        <f>IFERROR(VLOOKUP(Tabela9[[#This Row],[Produto]],produtos,3,0),"")</f>
        <v/>
      </c>
      <c r="D202" s="100" t="str">
        <f>IFERROR(Tabela9[[#This Row],[preço uni.compra]]*Tabela9[[#This Row],[Qtd]],"")</f>
        <v/>
      </c>
      <c r="F202" s="97"/>
      <c r="G202" s="97"/>
      <c r="H202" s="99" t="str">
        <f>IFERROR(VLOOKUP(Tabela10[[#This Row],[Produto]],produtos,5,0),"")</f>
        <v/>
      </c>
      <c r="I202" s="100" t="str">
        <f>IFERROR(Tabela10[[#This Row],[preço De venda]]*Tabela10[[#This Row],[Qtd]],"")</f>
        <v/>
      </c>
      <c r="K202" s="112"/>
      <c r="L202" s="112"/>
      <c r="M202" s="112"/>
    </row>
    <row r="203" spans="1:13" x14ac:dyDescent="0.3">
      <c r="A203" s="97"/>
      <c r="B203" s="98"/>
      <c r="C203" s="99" t="str">
        <f>IFERROR(VLOOKUP(Tabela9[[#This Row],[Produto]],produtos,3,0),"")</f>
        <v/>
      </c>
      <c r="D203" s="100" t="str">
        <f>IFERROR(Tabela9[[#This Row],[preço uni.compra]]*Tabela9[[#This Row],[Qtd]],"")</f>
        <v/>
      </c>
      <c r="F203" s="97"/>
      <c r="G203" s="97"/>
      <c r="H203" s="99" t="str">
        <f>IFERROR(VLOOKUP(Tabela10[[#This Row],[Produto]],produtos,5,0),"")</f>
        <v/>
      </c>
      <c r="I203" s="100" t="str">
        <f>IFERROR(Tabela10[[#This Row],[preço De venda]]*Tabela10[[#This Row],[Qtd]],"")</f>
        <v/>
      </c>
      <c r="K203" s="112"/>
      <c r="L203" s="112"/>
      <c r="M203" s="112"/>
    </row>
    <row r="204" spans="1:13" x14ac:dyDescent="0.3">
      <c r="A204" s="97"/>
      <c r="B204" s="98"/>
      <c r="C204" s="99" t="str">
        <f>IFERROR(VLOOKUP(Tabela9[[#This Row],[Produto]],produtos,3,0),"")</f>
        <v/>
      </c>
      <c r="D204" s="100" t="str">
        <f>IFERROR(Tabela9[[#This Row],[preço uni.compra]]*Tabela9[[#This Row],[Qtd]],"")</f>
        <v/>
      </c>
      <c r="F204" s="97"/>
      <c r="G204" s="97"/>
      <c r="H204" s="99" t="str">
        <f>IFERROR(VLOOKUP(Tabela10[[#This Row],[Produto]],produtos,5,0),"")</f>
        <v/>
      </c>
      <c r="I204" s="100" t="str">
        <f>IFERROR(Tabela10[[#This Row],[preço De venda]]*Tabela10[[#This Row],[Qtd]],"")</f>
        <v/>
      </c>
      <c r="K204" s="112"/>
      <c r="L204" s="112"/>
      <c r="M204" s="112"/>
    </row>
    <row r="205" spans="1:13" x14ac:dyDescent="0.3">
      <c r="A205" s="97"/>
      <c r="B205" s="98"/>
      <c r="C205" s="99" t="str">
        <f>IFERROR(VLOOKUP(Tabela9[[#This Row],[Produto]],produtos,3,0),"")</f>
        <v/>
      </c>
      <c r="D205" s="100" t="str">
        <f>IFERROR(Tabela9[[#This Row],[preço uni.compra]]*Tabela9[[#This Row],[Qtd]],"")</f>
        <v/>
      </c>
      <c r="F205" s="97"/>
      <c r="G205" s="97"/>
      <c r="H205" s="99" t="str">
        <f>IFERROR(VLOOKUP(Tabela10[[#This Row],[Produto]],produtos,5,0),"")</f>
        <v/>
      </c>
      <c r="I205" s="100" t="str">
        <f>IFERROR(Tabela10[[#This Row],[preço De venda]]*Tabela10[[#This Row],[Qtd]],"")</f>
        <v/>
      </c>
      <c r="K205" s="112"/>
      <c r="L205" s="112"/>
      <c r="M205" s="112"/>
    </row>
    <row r="206" spans="1:13" x14ac:dyDescent="0.3">
      <c r="A206" s="97"/>
      <c r="B206" s="98"/>
      <c r="C206" s="99" t="str">
        <f>IFERROR(VLOOKUP(Tabela9[[#This Row],[Produto]],produtos,3,0),"")</f>
        <v/>
      </c>
      <c r="D206" s="100" t="str">
        <f>IFERROR(Tabela9[[#This Row],[preço uni.compra]]*Tabela9[[#This Row],[Qtd]],"")</f>
        <v/>
      </c>
      <c r="F206" s="97"/>
      <c r="G206" s="97"/>
      <c r="H206" s="99" t="str">
        <f>IFERROR(VLOOKUP(Tabela10[[#This Row],[Produto]],produtos,5,0),"")</f>
        <v/>
      </c>
      <c r="I206" s="100" t="str">
        <f>IFERROR(Tabela10[[#This Row],[preço De venda]]*Tabela10[[#This Row],[Qtd]],"")</f>
        <v/>
      </c>
      <c r="K206" s="112"/>
      <c r="L206" s="112"/>
      <c r="M206" s="112"/>
    </row>
    <row r="207" spans="1:13" x14ac:dyDescent="0.3">
      <c r="A207" s="97"/>
      <c r="B207" s="98"/>
      <c r="C207" s="99" t="str">
        <f>IFERROR(VLOOKUP(Tabela9[[#This Row],[Produto]],produtos,3,0),"")</f>
        <v/>
      </c>
      <c r="D207" s="100" t="str">
        <f>IFERROR(Tabela9[[#This Row],[preço uni.compra]]*Tabela9[[#This Row],[Qtd]],"")</f>
        <v/>
      </c>
      <c r="F207" s="97"/>
      <c r="G207" s="97"/>
      <c r="H207" s="99" t="str">
        <f>IFERROR(VLOOKUP(Tabela10[[#This Row],[Produto]],produtos,5,0),"")</f>
        <v/>
      </c>
      <c r="I207" s="100" t="str">
        <f>IFERROR(Tabela10[[#This Row],[preço De venda]]*Tabela10[[#This Row],[Qtd]],"")</f>
        <v/>
      </c>
      <c r="K207" s="112"/>
      <c r="L207" s="112"/>
      <c r="M207" s="112"/>
    </row>
    <row r="208" spans="1:13" x14ac:dyDescent="0.3">
      <c r="A208" s="97"/>
      <c r="B208" s="98"/>
      <c r="C208" s="99" t="str">
        <f>IFERROR(VLOOKUP(Tabela9[[#This Row],[Produto]],produtos,3,0),"")</f>
        <v/>
      </c>
      <c r="D208" s="100" t="str">
        <f>IFERROR(Tabela9[[#This Row],[preço uni.compra]]*Tabela9[[#This Row],[Qtd]],"")</f>
        <v/>
      </c>
      <c r="F208" s="97"/>
      <c r="G208" s="97"/>
      <c r="H208" s="99" t="str">
        <f>IFERROR(VLOOKUP(Tabela10[[#This Row],[Produto]],produtos,5,0),"")</f>
        <v/>
      </c>
      <c r="I208" s="100" t="str">
        <f>IFERROR(Tabela10[[#This Row],[preço De venda]]*Tabela10[[#This Row],[Qtd]],"")</f>
        <v/>
      </c>
      <c r="K208" s="112"/>
      <c r="L208" s="112"/>
      <c r="M208" s="112"/>
    </row>
    <row r="209" spans="1:13" x14ac:dyDescent="0.3">
      <c r="A209" s="97"/>
      <c r="B209" s="98"/>
      <c r="C209" s="99" t="str">
        <f>IFERROR(VLOOKUP(Tabela9[[#This Row],[Produto]],produtos,3,0),"")</f>
        <v/>
      </c>
      <c r="D209" s="100" t="str">
        <f>IFERROR(Tabela9[[#This Row],[preço uni.compra]]*Tabela9[[#This Row],[Qtd]],"")</f>
        <v/>
      </c>
      <c r="F209" s="97"/>
      <c r="G209" s="97"/>
      <c r="H209" s="99" t="str">
        <f>IFERROR(VLOOKUP(Tabela10[[#This Row],[Produto]],produtos,5,0),"")</f>
        <v/>
      </c>
      <c r="I209" s="100" t="str">
        <f>IFERROR(Tabela10[[#This Row],[preço De venda]]*Tabela10[[#This Row],[Qtd]],"")</f>
        <v/>
      </c>
      <c r="K209" s="112"/>
      <c r="L209" s="112"/>
      <c r="M209" s="112"/>
    </row>
    <row r="210" spans="1:13" x14ac:dyDescent="0.3">
      <c r="A210" s="97"/>
      <c r="B210" s="98"/>
      <c r="C210" s="99" t="str">
        <f>IFERROR(VLOOKUP(Tabela9[[#This Row],[Produto]],produtos,3,0),"")</f>
        <v/>
      </c>
      <c r="D210" s="100" t="str">
        <f>IFERROR(Tabela9[[#This Row],[preço uni.compra]]*Tabela9[[#This Row],[Qtd]],"")</f>
        <v/>
      </c>
      <c r="F210" s="97"/>
      <c r="G210" s="97"/>
      <c r="H210" s="99" t="str">
        <f>IFERROR(VLOOKUP(Tabela10[[#This Row],[Produto]],produtos,5,0),"")</f>
        <v/>
      </c>
      <c r="I210" s="100" t="str">
        <f>IFERROR(Tabela10[[#This Row],[preço De venda]]*Tabela10[[#This Row],[Qtd]],"")</f>
        <v/>
      </c>
      <c r="K210" s="112"/>
      <c r="L210" s="112"/>
      <c r="M210" s="112"/>
    </row>
    <row r="211" spans="1:13" x14ac:dyDescent="0.3">
      <c r="A211" s="97"/>
      <c r="B211" s="98"/>
      <c r="C211" s="99" t="str">
        <f>IFERROR(VLOOKUP(Tabela9[[#This Row],[Produto]],produtos,3,0),"")</f>
        <v/>
      </c>
      <c r="D211" s="100" t="str">
        <f>IFERROR(Tabela9[[#This Row],[preço uni.compra]]*Tabela9[[#This Row],[Qtd]],"")</f>
        <v/>
      </c>
      <c r="F211" s="97"/>
      <c r="G211" s="97"/>
      <c r="H211" s="99" t="str">
        <f>IFERROR(VLOOKUP(Tabela10[[#This Row],[Produto]],produtos,5,0),"")</f>
        <v/>
      </c>
      <c r="I211" s="100" t="str">
        <f>IFERROR(Tabela10[[#This Row],[preço De venda]]*Tabela10[[#This Row],[Qtd]],"")</f>
        <v/>
      </c>
      <c r="K211" s="112"/>
      <c r="L211" s="112"/>
      <c r="M211" s="112"/>
    </row>
    <row r="212" spans="1:13" x14ac:dyDescent="0.3">
      <c r="A212" s="97"/>
      <c r="B212" s="98"/>
      <c r="C212" s="99" t="str">
        <f>IFERROR(VLOOKUP(Tabela9[[#This Row],[Produto]],produtos,3,0),"")</f>
        <v/>
      </c>
      <c r="D212" s="100" t="str">
        <f>IFERROR(Tabela9[[#This Row],[preço uni.compra]]*Tabela9[[#This Row],[Qtd]],"")</f>
        <v/>
      </c>
      <c r="F212" s="97"/>
      <c r="G212" s="97"/>
      <c r="H212" s="99" t="str">
        <f>IFERROR(VLOOKUP(Tabela10[[#This Row],[Produto]],produtos,5,0),"")</f>
        <v/>
      </c>
      <c r="I212" s="100" t="str">
        <f>IFERROR(Tabela10[[#This Row],[preço De venda]]*Tabela10[[#This Row],[Qtd]],"")</f>
        <v/>
      </c>
      <c r="K212" s="112"/>
      <c r="L212" s="112"/>
      <c r="M212" s="112"/>
    </row>
    <row r="213" spans="1:13" x14ac:dyDescent="0.3">
      <c r="A213" s="97"/>
      <c r="B213" s="98"/>
      <c r="C213" s="99" t="str">
        <f>IFERROR(VLOOKUP(Tabela9[[#This Row],[Produto]],produtos,3,0),"")</f>
        <v/>
      </c>
      <c r="D213" s="100" t="str">
        <f>IFERROR(Tabela9[[#This Row],[preço uni.compra]]*Tabela9[[#This Row],[Qtd]],"")</f>
        <v/>
      </c>
      <c r="F213" s="97"/>
      <c r="G213" s="97"/>
      <c r="H213" s="99" t="str">
        <f>IFERROR(VLOOKUP(Tabela10[[#This Row],[Produto]],produtos,5,0),"")</f>
        <v/>
      </c>
      <c r="I213" s="100" t="str">
        <f>IFERROR(Tabela10[[#This Row],[preço De venda]]*Tabela10[[#This Row],[Qtd]],"")</f>
        <v/>
      </c>
      <c r="K213" s="112"/>
      <c r="L213" s="112"/>
      <c r="M213" s="112"/>
    </row>
    <row r="214" spans="1:13" x14ac:dyDescent="0.3">
      <c r="A214" s="97"/>
      <c r="B214" s="98"/>
      <c r="C214" s="99" t="str">
        <f>IFERROR(VLOOKUP(Tabela9[[#This Row],[Produto]],produtos,3,0),"")</f>
        <v/>
      </c>
      <c r="D214" s="100" t="str">
        <f>IFERROR(Tabela9[[#This Row],[preço uni.compra]]*Tabela9[[#This Row],[Qtd]],"")</f>
        <v/>
      </c>
      <c r="F214" s="97"/>
      <c r="G214" s="97"/>
      <c r="H214" s="99" t="str">
        <f>IFERROR(VLOOKUP(Tabela10[[#This Row],[Produto]],produtos,5,0),"")</f>
        <v/>
      </c>
      <c r="I214" s="100" t="str">
        <f>IFERROR(Tabela10[[#This Row],[preço De venda]]*Tabela10[[#This Row],[Qtd]],"")</f>
        <v/>
      </c>
      <c r="K214" s="112"/>
      <c r="L214" s="112"/>
      <c r="M214" s="112"/>
    </row>
    <row r="215" spans="1:13" x14ac:dyDescent="0.3">
      <c r="A215" s="97"/>
      <c r="B215" s="98"/>
      <c r="C215" s="99" t="str">
        <f>IFERROR(VLOOKUP(Tabela9[[#This Row],[Produto]],produtos,3,0),"")</f>
        <v/>
      </c>
      <c r="D215" s="100" t="str">
        <f>IFERROR(Tabela9[[#This Row],[preço uni.compra]]*Tabela9[[#This Row],[Qtd]],"")</f>
        <v/>
      </c>
      <c r="F215" s="97"/>
      <c r="G215" s="97"/>
      <c r="H215" s="99" t="str">
        <f>IFERROR(VLOOKUP(Tabela10[[#This Row],[Produto]],produtos,5,0),"")</f>
        <v/>
      </c>
      <c r="I215" s="100" t="str">
        <f>IFERROR(Tabela10[[#This Row],[preço De venda]]*Tabela10[[#This Row],[Qtd]],"")</f>
        <v/>
      </c>
      <c r="K215" s="112"/>
      <c r="L215" s="112"/>
      <c r="M215" s="112"/>
    </row>
    <row r="216" spans="1:13" x14ac:dyDescent="0.3">
      <c r="A216" s="97"/>
      <c r="B216" s="98"/>
      <c r="C216" s="99" t="str">
        <f>IFERROR(VLOOKUP(Tabela9[[#This Row],[Produto]],produtos,3,0),"")</f>
        <v/>
      </c>
      <c r="D216" s="100" t="str">
        <f>IFERROR(Tabela9[[#This Row],[preço uni.compra]]*Tabela9[[#This Row],[Qtd]],"")</f>
        <v/>
      </c>
      <c r="F216" s="97"/>
      <c r="G216" s="97"/>
      <c r="H216" s="99" t="str">
        <f>IFERROR(VLOOKUP(Tabela10[[#This Row],[Produto]],produtos,5,0),"")</f>
        <v/>
      </c>
      <c r="I216" s="100" t="str">
        <f>IFERROR(Tabela10[[#This Row],[preço De venda]]*Tabela10[[#This Row],[Qtd]],"")</f>
        <v/>
      </c>
      <c r="K216" s="112"/>
      <c r="L216" s="112"/>
      <c r="M216" s="112"/>
    </row>
    <row r="217" spans="1:13" x14ac:dyDescent="0.3">
      <c r="A217" s="97"/>
      <c r="B217" s="98"/>
      <c r="C217" s="99" t="str">
        <f>IFERROR(VLOOKUP(Tabela9[[#This Row],[Produto]],produtos,3,0),"")</f>
        <v/>
      </c>
      <c r="D217" s="100" t="str">
        <f>IFERROR(Tabela9[[#This Row],[preço uni.compra]]*Tabela9[[#This Row],[Qtd]],"")</f>
        <v/>
      </c>
      <c r="F217" s="97"/>
      <c r="G217" s="97"/>
      <c r="H217" s="99" t="str">
        <f>IFERROR(VLOOKUP(Tabela10[[#This Row],[Produto]],produtos,5,0),"")</f>
        <v/>
      </c>
      <c r="I217" s="100" t="str">
        <f>IFERROR(Tabela10[[#This Row],[preço De venda]]*Tabela10[[#This Row],[Qtd]],"")</f>
        <v/>
      </c>
      <c r="K217" s="112"/>
      <c r="L217" s="112"/>
      <c r="M217" s="112"/>
    </row>
    <row r="218" spans="1:13" x14ac:dyDescent="0.3">
      <c r="A218" s="97"/>
      <c r="B218" s="98"/>
      <c r="C218" s="99" t="str">
        <f>IFERROR(VLOOKUP(Tabela9[[#This Row],[Produto]],produtos,3,0),"")</f>
        <v/>
      </c>
      <c r="D218" s="100" t="str">
        <f>IFERROR(Tabela9[[#This Row],[preço uni.compra]]*Tabela9[[#This Row],[Qtd]],"")</f>
        <v/>
      </c>
      <c r="F218" s="97"/>
      <c r="G218" s="97"/>
      <c r="H218" s="99" t="str">
        <f>IFERROR(VLOOKUP(Tabela10[[#This Row],[Produto]],produtos,5,0),"")</f>
        <v/>
      </c>
      <c r="I218" s="100" t="str">
        <f>IFERROR(Tabela10[[#This Row],[preço De venda]]*Tabela10[[#This Row],[Qtd]],"")</f>
        <v/>
      </c>
      <c r="K218" s="112"/>
      <c r="L218" s="112"/>
      <c r="M218" s="112"/>
    </row>
    <row r="219" spans="1:13" x14ac:dyDescent="0.3">
      <c r="A219" s="97"/>
      <c r="B219" s="98"/>
      <c r="C219" s="99" t="str">
        <f>IFERROR(VLOOKUP(Tabela9[[#This Row],[Produto]],produtos,3,0),"")</f>
        <v/>
      </c>
      <c r="D219" s="100" t="str">
        <f>IFERROR(Tabela9[[#This Row],[preço uni.compra]]*Tabela9[[#This Row],[Qtd]],"")</f>
        <v/>
      </c>
      <c r="F219" s="97"/>
      <c r="G219" s="97"/>
      <c r="H219" s="99" t="str">
        <f>IFERROR(VLOOKUP(Tabela10[[#This Row],[Produto]],produtos,5,0),"")</f>
        <v/>
      </c>
      <c r="I219" s="100" t="str">
        <f>IFERROR(Tabela10[[#This Row],[preço De venda]]*Tabela10[[#This Row],[Qtd]],"")</f>
        <v/>
      </c>
      <c r="K219" s="112"/>
      <c r="L219" s="112"/>
      <c r="M219" s="112"/>
    </row>
    <row r="220" spans="1:13" x14ac:dyDescent="0.3">
      <c r="A220" s="97"/>
      <c r="B220" s="98"/>
      <c r="C220" s="99" t="str">
        <f>IFERROR(VLOOKUP(Tabela9[[#This Row],[Produto]],produtos,3,0),"")</f>
        <v/>
      </c>
      <c r="D220" s="100" t="str">
        <f>IFERROR(Tabela9[[#This Row],[preço uni.compra]]*Tabela9[[#This Row],[Qtd]],"")</f>
        <v/>
      </c>
      <c r="F220" s="97"/>
      <c r="G220" s="97"/>
      <c r="H220" s="99" t="str">
        <f>IFERROR(VLOOKUP(Tabela10[[#This Row],[Produto]],produtos,5,0),"")</f>
        <v/>
      </c>
      <c r="I220" s="100" t="str">
        <f>IFERROR(Tabela10[[#This Row],[preço De venda]]*Tabela10[[#This Row],[Qtd]],"")</f>
        <v/>
      </c>
      <c r="K220" s="112"/>
      <c r="L220" s="112"/>
      <c r="M220" s="112"/>
    </row>
    <row r="221" spans="1:13" x14ac:dyDescent="0.3">
      <c r="A221" s="97"/>
      <c r="B221" s="98"/>
      <c r="C221" s="99" t="str">
        <f>IFERROR(VLOOKUP(Tabela9[[#This Row],[Produto]],produtos,3,0),"")</f>
        <v/>
      </c>
      <c r="D221" s="100" t="str">
        <f>IFERROR(Tabela9[[#This Row],[preço uni.compra]]*Tabela9[[#This Row],[Qtd]],"")</f>
        <v/>
      </c>
      <c r="F221" s="97"/>
      <c r="G221" s="97"/>
      <c r="H221" s="99" t="str">
        <f>IFERROR(VLOOKUP(Tabela10[[#This Row],[Produto]],produtos,5,0),"")</f>
        <v/>
      </c>
      <c r="I221" s="100" t="str">
        <f>IFERROR(Tabela10[[#This Row],[preço De venda]]*Tabela10[[#This Row],[Qtd]],"")</f>
        <v/>
      </c>
      <c r="K221" s="112"/>
      <c r="L221" s="112"/>
      <c r="M221" s="112"/>
    </row>
    <row r="222" spans="1:13" x14ac:dyDescent="0.3">
      <c r="A222" s="97"/>
      <c r="B222" s="98"/>
      <c r="C222" s="99" t="str">
        <f>IFERROR(VLOOKUP(Tabela9[[#This Row],[Produto]],produtos,3,0),"")</f>
        <v/>
      </c>
      <c r="D222" s="100" t="str">
        <f>IFERROR(Tabela9[[#This Row],[preço uni.compra]]*Tabela9[[#This Row],[Qtd]],"")</f>
        <v/>
      </c>
      <c r="F222" s="97"/>
      <c r="G222" s="97"/>
      <c r="H222" s="99" t="str">
        <f>IFERROR(VLOOKUP(Tabela10[[#This Row],[Produto]],produtos,5,0),"")</f>
        <v/>
      </c>
      <c r="I222" s="100" t="str">
        <f>IFERROR(Tabela10[[#This Row],[preço De venda]]*Tabela10[[#This Row],[Qtd]],"")</f>
        <v/>
      </c>
      <c r="K222" s="112"/>
      <c r="L222" s="112"/>
      <c r="M222" s="112"/>
    </row>
    <row r="223" spans="1:13" x14ac:dyDescent="0.3">
      <c r="A223" s="97"/>
      <c r="B223" s="98"/>
      <c r="C223" s="99" t="str">
        <f>IFERROR(VLOOKUP(Tabela9[[#This Row],[Produto]],produtos,3,0),"")</f>
        <v/>
      </c>
      <c r="D223" s="100" t="str">
        <f>IFERROR(Tabela9[[#This Row],[preço uni.compra]]*Tabela9[[#This Row],[Qtd]],"")</f>
        <v/>
      </c>
      <c r="F223" s="97"/>
      <c r="G223" s="97"/>
      <c r="H223" s="99" t="str">
        <f>IFERROR(VLOOKUP(Tabela10[[#This Row],[Produto]],produtos,5,0),"")</f>
        <v/>
      </c>
      <c r="I223" s="100" t="str">
        <f>IFERROR(Tabela10[[#This Row],[preço De venda]]*Tabela10[[#This Row],[Qtd]],"")</f>
        <v/>
      </c>
      <c r="K223" s="112"/>
      <c r="L223" s="112"/>
      <c r="M223" s="112"/>
    </row>
    <row r="224" spans="1:13" x14ac:dyDescent="0.3">
      <c r="A224" s="97"/>
      <c r="B224" s="98"/>
      <c r="C224" s="99" t="str">
        <f>IFERROR(VLOOKUP(Tabela9[[#This Row],[Produto]],produtos,3,0),"")</f>
        <v/>
      </c>
      <c r="D224" s="100" t="str">
        <f>IFERROR(Tabela9[[#This Row],[preço uni.compra]]*Tabela9[[#This Row],[Qtd]],"")</f>
        <v/>
      </c>
      <c r="F224" s="97"/>
      <c r="G224" s="97"/>
      <c r="H224" s="99" t="str">
        <f>IFERROR(VLOOKUP(Tabela10[[#This Row],[Produto]],produtos,5,0),"")</f>
        <v/>
      </c>
      <c r="I224" s="100" t="str">
        <f>IFERROR(Tabela10[[#This Row],[preço De venda]]*Tabela10[[#This Row],[Qtd]],"")</f>
        <v/>
      </c>
      <c r="K224" s="112"/>
      <c r="L224" s="112"/>
      <c r="M224" s="112"/>
    </row>
    <row r="225" spans="1:13" x14ac:dyDescent="0.3">
      <c r="A225" s="97"/>
      <c r="B225" s="98"/>
      <c r="C225" s="99" t="str">
        <f>IFERROR(VLOOKUP(Tabela9[[#This Row],[Produto]],produtos,3,0),"")</f>
        <v/>
      </c>
      <c r="D225" s="100" t="str">
        <f>IFERROR(Tabela9[[#This Row],[preço uni.compra]]*Tabela9[[#This Row],[Qtd]],"")</f>
        <v/>
      </c>
      <c r="F225" s="97"/>
      <c r="G225" s="97"/>
      <c r="H225" s="99" t="str">
        <f>IFERROR(VLOOKUP(Tabela10[[#This Row],[Produto]],produtos,5,0),"")</f>
        <v/>
      </c>
      <c r="I225" s="100" t="str">
        <f>IFERROR(Tabela10[[#This Row],[preço De venda]]*Tabela10[[#This Row],[Qtd]],"")</f>
        <v/>
      </c>
      <c r="K225" s="112"/>
      <c r="L225" s="112"/>
      <c r="M225" s="112"/>
    </row>
    <row r="226" spans="1:13" x14ac:dyDescent="0.3">
      <c r="A226" s="97"/>
      <c r="B226" s="98"/>
      <c r="C226" s="99" t="str">
        <f>IFERROR(VLOOKUP(Tabela9[[#This Row],[Produto]],produtos,3,0),"")</f>
        <v/>
      </c>
      <c r="D226" s="100" t="str">
        <f>IFERROR(Tabela9[[#This Row],[preço uni.compra]]*Tabela9[[#This Row],[Qtd]],"")</f>
        <v/>
      </c>
      <c r="F226" s="97"/>
      <c r="G226" s="97"/>
      <c r="H226" s="99" t="str">
        <f>IFERROR(VLOOKUP(Tabela10[[#This Row],[Produto]],produtos,5,0),"")</f>
        <v/>
      </c>
      <c r="I226" s="100" t="str">
        <f>IFERROR(Tabela10[[#This Row],[preço De venda]]*Tabela10[[#This Row],[Qtd]],"")</f>
        <v/>
      </c>
      <c r="K226" s="112"/>
      <c r="L226" s="112"/>
      <c r="M226" s="112"/>
    </row>
    <row r="227" spans="1:13" x14ac:dyDescent="0.3">
      <c r="A227" s="97"/>
      <c r="B227" s="98"/>
      <c r="C227" s="99" t="str">
        <f>IFERROR(VLOOKUP(Tabela9[[#This Row],[Produto]],produtos,3,0),"")</f>
        <v/>
      </c>
      <c r="D227" s="100" t="str">
        <f>IFERROR(Tabela9[[#This Row],[preço uni.compra]]*Tabela9[[#This Row],[Qtd]],"")</f>
        <v/>
      </c>
      <c r="F227" s="97"/>
      <c r="G227" s="97"/>
      <c r="H227" s="99" t="str">
        <f>IFERROR(VLOOKUP(Tabela10[[#This Row],[Produto]],produtos,5,0),"")</f>
        <v/>
      </c>
      <c r="I227" s="100" t="str">
        <f>IFERROR(Tabela10[[#This Row],[preço De venda]]*Tabela10[[#This Row],[Qtd]],"")</f>
        <v/>
      </c>
      <c r="K227" s="112"/>
      <c r="L227" s="112"/>
      <c r="M227" s="112"/>
    </row>
    <row r="228" spans="1:13" x14ac:dyDescent="0.3">
      <c r="A228" s="97"/>
      <c r="B228" s="98"/>
      <c r="C228" s="99" t="str">
        <f>IFERROR(VLOOKUP(Tabela9[[#This Row],[Produto]],produtos,3,0),"")</f>
        <v/>
      </c>
      <c r="D228" s="100" t="str">
        <f>IFERROR(Tabela9[[#This Row],[preço uni.compra]]*Tabela9[[#This Row],[Qtd]],"")</f>
        <v/>
      </c>
      <c r="F228" s="97"/>
      <c r="G228" s="97"/>
      <c r="H228" s="99" t="str">
        <f>IFERROR(VLOOKUP(Tabela10[[#This Row],[Produto]],produtos,5,0),"")</f>
        <v/>
      </c>
      <c r="I228" s="100" t="str">
        <f>IFERROR(Tabela10[[#This Row],[preço De venda]]*Tabela10[[#This Row],[Qtd]],"")</f>
        <v/>
      </c>
      <c r="K228" s="112"/>
      <c r="L228" s="112"/>
      <c r="M228" s="112"/>
    </row>
    <row r="229" spans="1:13" x14ac:dyDescent="0.3">
      <c r="A229" s="97"/>
      <c r="B229" s="98"/>
      <c r="C229" s="99" t="str">
        <f>IFERROR(VLOOKUP(Tabela9[[#This Row],[Produto]],produtos,3,0),"")</f>
        <v/>
      </c>
      <c r="D229" s="100" t="str">
        <f>IFERROR(Tabela9[[#This Row],[preço uni.compra]]*Tabela9[[#This Row],[Qtd]],"")</f>
        <v/>
      </c>
      <c r="F229" s="97"/>
      <c r="G229" s="97"/>
      <c r="H229" s="99" t="str">
        <f>IFERROR(VLOOKUP(Tabela10[[#This Row],[Produto]],produtos,5,0),"")</f>
        <v/>
      </c>
      <c r="I229" s="100" t="str">
        <f>IFERROR(Tabela10[[#This Row],[preço De venda]]*Tabela10[[#This Row],[Qtd]],"")</f>
        <v/>
      </c>
      <c r="K229" s="112"/>
      <c r="L229" s="112"/>
      <c r="M229" s="112"/>
    </row>
    <row r="230" spans="1:13" x14ac:dyDescent="0.3">
      <c r="A230" s="97"/>
      <c r="B230" s="98"/>
      <c r="C230" s="99" t="str">
        <f>IFERROR(VLOOKUP(Tabela9[[#This Row],[Produto]],produtos,3,0),"")</f>
        <v/>
      </c>
      <c r="D230" s="100" t="str">
        <f>IFERROR(Tabela9[[#This Row],[preço uni.compra]]*Tabela9[[#This Row],[Qtd]],"")</f>
        <v/>
      </c>
      <c r="F230" s="97"/>
      <c r="G230" s="97"/>
      <c r="H230" s="99" t="str">
        <f>IFERROR(VLOOKUP(Tabela10[[#This Row],[Produto]],produtos,5,0),"")</f>
        <v/>
      </c>
      <c r="I230" s="100" t="str">
        <f>IFERROR(Tabela10[[#This Row],[preço De venda]]*Tabela10[[#This Row],[Qtd]],"")</f>
        <v/>
      </c>
      <c r="K230" s="112"/>
      <c r="L230" s="112"/>
      <c r="M230" s="112"/>
    </row>
    <row r="231" spans="1:13" x14ac:dyDescent="0.3">
      <c r="A231" s="97"/>
      <c r="B231" s="98"/>
      <c r="C231" s="99" t="str">
        <f>IFERROR(VLOOKUP(Tabela9[[#This Row],[Produto]],produtos,3,0),"")</f>
        <v/>
      </c>
      <c r="D231" s="100" t="str">
        <f>IFERROR(Tabela9[[#This Row],[preço uni.compra]]*Tabela9[[#This Row],[Qtd]],"")</f>
        <v/>
      </c>
      <c r="F231" s="97"/>
      <c r="G231" s="97"/>
      <c r="H231" s="99" t="str">
        <f>IFERROR(VLOOKUP(Tabela10[[#This Row],[Produto]],produtos,5,0),"")</f>
        <v/>
      </c>
      <c r="I231" s="100" t="str">
        <f>IFERROR(Tabela10[[#This Row],[preço De venda]]*Tabela10[[#This Row],[Qtd]],"")</f>
        <v/>
      </c>
      <c r="K231" s="112"/>
      <c r="L231" s="112"/>
      <c r="M231" s="112"/>
    </row>
    <row r="232" spans="1:13" x14ac:dyDescent="0.3">
      <c r="A232" s="97"/>
      <c r="B232" s="98"/>
      <c r="C232" s="99" t="str">
        <f>IFERROR(VLOOKUP(Tabela9[[#This Row],[Produto]],produtos,3,0),"")</f>
        <v/>
      </c>
      <c r="D232" s="100" t="str">
        <f>IFERROR(Tabela9[[#This Row],[preço uni.compra]]*Tabela9[[#This Row],[Qtd]],"")</f>
        <v/>
      </c>
      <c r="F232" s="97"/>
      <c r="G232" s="97"/>
      <c r="H232" s="99" t="str">
        <f>IFERROR(VLOOKUP(Tabela10[[#This Row],[Produto]],produtos,5,0),"")</f>
        <v/>
      </c>
      <c r="I232" s="100" t="str">
        <f>IFERROR(Tabela10[[#This Row],[preço De venda]]*Tabela10[[#This Row],[Qtd]],"")</f>
        <v/>
      </c>
      <c r="K232" s="112"/>
      <c r="L232" s="112"/>
      <c r="M232" s="112"/>
    </row>
    <row r="233" spans="1:13" x14ac:dyDescent="0.3">
      <c r="A233" s="97"/>
      <c r="B233" s="98"/>
      <c r="C233" s="99" t="str">
        <f>IFERROR(VLOOKUP(Tabela9[[#This Row],[Produto]],produtos,3,0),"")</f>
        <v/>
      </c>
      <c r="D233" s="100" t="str">
        <f>IFERROR(Tabela9[[#This Row],[preço uni.compra]]*Tabela9[[#This Row],[Qtd]],"")</f>
        <v/>
      </c>
      <c r="F233" s="97"/>
      <c r="G233" s="97"/>
      <c r="H233" s="99" t="str">
        <f>IFERROR(VLOOKUP(Tabela10[[#This Row],[Produto]],produtos,5,0),"")</f>
        <v/>
      </c>
      <c r="I233" s="100" t="str">
        <f>IFERROR(Tabela10[[#This Row],[preço De venda]]*Tabela10[[#This Row],[Qtd]],"")</f>
        <v/>
      </c>
      <c r="K233" s="112"/>
      <c r="L233" s="112"/>
      <c r="M233" s="112"/>
    </row>
    <row r="234" spans="1:13" x14ac:dyDescent="0.3">
      <c r="A234" s="97"/>
      <c r="B234" s="98"/>
      <c r="C234" s="99" t="str">
        <f>IFERROR(VLOOKUP(Tabela9[[#This Row],[Produto]],produtos,3,0),"")</f>
        <v/>
      </c>
      <c r="D234" s="100" t="str">
        <f>IFERROR(Tabela9[[#This Row],[preço uni.compra]]*Tabela9[[#This Row],[Qtd]],"")</f>
        <v/>
      </c>
      <c r="F234" s="97"/>
      <c r="G234" s="97"/>
      <c r="H234" s="99" t="str">
        <f>IFERROR(VLOOKUP(Tabela10[[#This Row],[Produto]],produtos,5,0),"")</f>
        <v/>
      </c>
      <c r="I234" s="100" t="str">
        <f>IFERROR(Tabela10[[#This Row],[preço De venda]]*Tabela10[[#This Row],[Qtd]],"")</f>
        <v/>
      </c>
      <c r="K234" s="112"/>
      <c r="L234" s="112"/>
      <c r="M234" s="112"/>
    </row>
    <row r="235" spans="1:13" x14ac:dyDescent="0.3">
      <c r="A235" s="97"/>
      <c r="B235" s="98"/>
      <c r="C235" s="99" t="str">
        <f>IFERROR(VLOOKUP(Tabela9[[#This Row],[Produto]],produtos,3,0),"")</f>
        <v/>
      </c>
      <c r="D235" s="100" t="str">
        <f>IFERROR(Tabela9[[#This Row],[preço uni.compra]]*Tabela9[[#This Row],[Qtd]],"")</f>
        <v/>
      </c>
      <c r="F235" s="97"/>
      <c r="G235" s="97"/>
      <c r="H235" s="99" t="str">
        <f>IFERROR(VLOOKUP(Tabela10[[#This Row],[Produto]],produtos,5,0),"")</f>
        <v/>
      </c>
      <c r="I235" s="100" t="str">
        <f>IFERROR(Tabela10[[#This Row],[preço De venda]]*Tabela10[[#This Row],[Qtd]],"")</f>
        <v/>
      </c>
      <c r="K235" s="112"/>
      <c r="L235" s="112"/>
      <c r="M235" s="112"/>
    </row>
    <row r="236" spans="1:13" x14ac:dyDescent="0.3">
      <c r="A236" s="97"/>
      <c r="B236" s="98"/>
      <c r="C236" s="99" t="str">
        <f>IFERROR(VLOOKUP(Tabela9[[#This Row],[Produto]],produtos,3,0),"")</f>
        <v/>
      </c>
      <c r="D236" s="100" t="str">
        <f>IFERROR(Tabela9[[#This Row],[preço uni.compra]]*Tabela9[[#This Row],[Qtd]],"")</f>
        <v/>
      </c>
      <c r="F236" s="97"/>
      <c r="G236" s="97"/>
      <c r="H236" s="99" t="str">
        <f>IFERROR(VLOOKUP(Tabela10[[#This Row],[Produto]],produtos,5,0),"")</f>
        <v/>
      </c>
      <c r="I236" s="100" t="str">
        <f>IFERROR(Tabela10[[#This Row],[preço De venda]]*Tabela10[[#This Row],[Qtd]],"")</f>
        <v/>
      </c>
      <c r="K236" s="112"/>
      <c r="L236" s="112"/>
      <c r="M236" s="112"/>
    </row>
    <row r="237" spans="1:13" x14ac:dyDescent="0.3">
      <c r="A237" s="97"/>
      <c r="B237" s="98"/>
      <c r="C237" s="99" t="str">
        <f>IFERROR(VLOOKUP(Tabela9[[#This Row],[Produto]],produtos,3,0),"")</f>
        <v/>
      </c>
      <c r="D237" s="100" t="str">
        <f>IFERROR(Tabela9[[#This Row],[preço uni.compra]]*Tabela9[[#This Row],[Qtd]],"")</f>
        <v/>
      </c>
      <c r="F237" s="97"/>
      <c r="G237" s="97"/>
      <c r="H237" s="99" t="str">
        <f>IFERROR(VLOOKUP(Tabela10[[#This Row],[Produto]],produtos,5,0),"")</f>
        <v/>
      </c>
      <c r="I237" s="100" t="str">
        <f>IFERROR(Tabela10[[#This Row],[preço De venda]]*Tabela10[[#This Row],[Qtd]],"")</f>
        <v/>
      </c>
      <c r="K237" s="112"/>
      <c r="L237" s="112"/>
      <c r="M237" s="112"/>
    </row>
    <row r="238" spans="1:13" x14ac:dyDescent="0.3">
      <c r="A238" s="97"/>
      <c r="B238" s="98"/>
      <c r="C238" s="99" t="str">
        <f>IFERROR(VLOOKUP(Tabela9[[#This Row],[Produto]],produtos,3,0),"")</f>
        <v/>
      </c>
      <c r="D238" s="100" t="str">
        <f>IFERROR(Tabela9[[#This Row],[preço uni.compra]]*Tabela9[[#This Row],[Qtd]],"")</f>
        <v/>
      </c>
      <c r="F238" s="97"/>
      <c r="G238" s="97"/>
      <c r="H238" s="99" t="str">
        <f>IFERROR(VLOOKUP(Tabela10[[#This Row],[Produto]],produtos,5,0),"")</f>
        <v/>
      </c>
      <c r="I238" s="100" t="str">
        <f>IFERROR(Tabela10[[#This Row],[preço De venda]]*Tabela10[[#This Row],[Qtd]],"")</f>
        <v/>
      </c>
      <c r="K238" s="112"/>
      <c r="L238" s="112"/>
      <c r="M238" s="112"/>
    </row>
    <row r="239" spans="1:13" x14ac:dyDescent="0.3">
      <c r="A239" s="97"/>
      <c r="B239" s="98"/>
      <c r="C239" s="99" t="str">
        <f>IFERROR(VLOOKUP(Tabela9[[#This Row],[Produto]],produtos,3,0),"")</f>
        <v/>
      </c>
      <c r="D239" s="100" t="str">
        <f>IFERROR(Tabela9[[#This Row],[preço uni.compra]]*Tabela9[[#This Row],[Qtd]],"")</f>
        <v/>
      </c>
      <c r="F239" s="97"/>
      <c r="G239" s="97"/>
      <c r="H239" s="99" t="str">
        <f>IFERROR(VLOOKUP(Tabela10[[#This Row],[Produto]],produtos,5,0),"")</f>
        <v/>
      </c>
      <c r="I239" s="100" t="str">
        <f>IFERROR(Tabela10[[#This Row],[preço De venda]]*Tabela10[[#This Row],[Qtd]],"")</f>
        <v/>
      </c>
      <c r="K239" s="112"/>
      <c r="L239" s="112"/>
      <c r="M239" s="112"/>
    </row>
    <row r="240" spans="1:13" x14ac:dyDescent="0.3">
      <c r="A240" s="97"/>
      <c r="B240" s="98"/>
      <c r="C240" s="99" t="str">
        <f>IFERROR(VLOOKUP(Tabela9[[#This Row],[Produto]],produtos,3,0),"")</f>
        <v/>
      </c>
      <c r="D240" s="100" t="str">
        <f>IFERROR(Tabela9[[#This Row],[preço uni.compra]]*Tabela9[[#This Row],[Qtd]],"")</f>
        <v/>
      </c>
      <c r="F240" s="97"/>
      <c r="G240" s="97"/>
      <c r="H240" s="99" t="str">
        <f>IFERROR(VLOOKUP(Tabela10[[#This Row],[Produto]],produtos,5,0),"")</f>
        <v/>
      </c>
      <c r="I240" s="100" t="str">
        <f>IFERROR(Tabela10[[#This Row],[preço De venda]]*Tabela10[[#This Row],[Qtd]],"")</f>
        <v/>
      </c>
      <c r="K240" s="112"/>
      <c r="L240" s="112"/>
      <c r="M240" s="112"/>
    </row>
    <row r="241" spans="1:13" x14ac:dyDescent="0.3">
      <c r="A241" s="97"/>
      <c r="B241" s="98"/>
      <c r="C241" s="99" t="str">
        <f>IFERROR(VLOOKUP(Tabela9[[#This Row],[Produto]],produtos,3,0),"")</f>
        <v/>
      </c>
      <c r="D241" s="100" t="str">
        <f>IFERROR(Tabela9[[#This Row],[preço uni.compra]]*Tabela9[[#This Row],[Qtd]],"")</f>
        <v/>
      </c>
      <c r="F241" s="97"/>
      <c r="G241" s="97"/>
      <c r="H241" s="99" t="str">
        <f>IFERROR(VLOOKUP(Tabela10[[#This Row],[Produto]],produtos,5,0),"")</f>
        <v/>
      </c>
      <c r="I241" s="100" t="str">
        <f>IFERROR(Tabela10[[#This Row],[preço De venda]]*Tabela10[[#This Row],[Qtd]],"")</f>
        <v/>
      </c>
      <c r="K241" s="112"/>
      <c r="L241" s="112"/>
      <c r="M241" s="112"/>
    </row>
    <row r="242" spans="1:13" x14ac:dyDescent="0.3">
      <c r="A242" s="97"/>
      <c r="B242" s="98"/>
      <c r="C242" s="99" t="str">
        <f>IFERROR(VLOOKUP(Tabela9[[#This Row],[Produto]],produtos,3,0),"")</f>
        <v/>
      </c>
      <c r="D242" s="100" t="str">
        <f>IFERROR(Tabela9[[#This Row],[preço uni.compra]]*Tabela9[[#This Row],[Qtd]],"")</f>
        <v/>
      </c>
      <c r="F242" s="97"/>
      <c r="G242" s="97"/>
      <c r="H242" s="99" t="str">
        <f>IFERROR(VLOOKUP(Tabela10[[#This Row],[Produto]],produtos,5,0),"")</f>
        <v/>
      </c>
      <c r="I242" s="100" t="str">
        <f>IFERROR(Tabela10[[#This Row],[preço De venda]]*Tabela10[[#This Row],[Qtd]],"")</f>
        <v/>
      </c>
      <c r="K242" s="112"/>
      <c r="L242" s="112"/>
      <c r="M242" s="112"/>
    </row>
    <row r="243" spans="1:13" x14ac:dyDescent="0.3">
      <c r="A243" s="97"/>
      <c r="B243" s="98"/>
      <c r="C243" s="99" t="str">
        <f>IFERROR(VLOOKUP(Tabela9[[#This Row],[Produto]],produtos,3,0),"")</f>
        <v/>
      </c>
      <c r="D243" s="100" t="str">
        <f>IFERROR(Tabela9[[#This Row],[preço uni.compra]]*Tabela9[[#This Row],[Qtd]],"")</f>
        <v/>
      </c>
      <c r="F243" s="97"/>
      <c r="G243" s="97"/>
      <c r="H243" s="99" t="str">
        <f>IFERROR(VLOOKUP(Tabela10[[#This Row],[Produto]],produtos,5,0),"")</f>
        <v/>
      </c>
      <c r="I243" s="100" t="str">
        <f>IFERROR(Tabela10[[#This Row],[preço De venda]]*Tabela10[[#This Row],[Qtd]],"")</f>
        <v/>
      </c>
      <c r="K243" s="112"/>
      <c r="L243" s="112"/>
      <c r="M243" s="112"/>
    </row>
    <row r="244" spans="1:13" x14ac:dyDescent="0.3">
      <c r="A244" s="97"/>
      <c r="B244" s="98"/>
      <c r="C244" s="99" t="str">
        <f>IFERROR(VLOOKUP(Tabela9[[#This Row],[Produto]],produtos,3,0),"")</f>
        <v/>
      </c>
      <c r="D244" s="100" t="str">
        <f>IFERROR(Tabela9[[#This Row],[preço uni.compra]]*Tabela9[[#This Row],[Qtd]],"")</f>
        <v/>
      </c>
      <c r="F244" s="97"/>
      <c r="G244" s="97"/>
      <c r="H244" s="99" t="str">
        <f>IFERROR(VLOOKUP(Tabela10[[#This Row],[Produto]],produtos,5,0),"")</f>
        <v/>
      </c>
      <c r="I244" s="100" t="str">
        <f>IFERROR(Tabela10[[#This Row],[preço De venda]]*Tabela10[[#This Row],[Qtd]],"")</f>
        <v/>
      </c>
      <c r="K244" s="112"/>
      <c r="L244" s="112"/>
      <c r="M244" s="112"/>
    </row>
    <row r="245" spans="1:13" x14ac:dyDescent="0.3">
      <c r="A245" s="97"/>
      <c r="B245" s="98"/>
      <c r="C245" s="99" t="str">
        <f>IFERROR(VLOOKUP(Tabela9[[#This Row],[Produto]],produtos,3,0),"")</f>
        <v/>
      </c>
      <c r="D245" s="100" t="str">
        <f>IFERROR(Tabela9[[#This Row],[preço uni.compra]]*Tabela9[[#This Row],[Qtd]],"")</f>
        <v/>
      </c>
      <c r="F245" s="97"/>
      <c r="G245" s="97"/>
      <c r="H245" s="99" t="str">
        <f>IFERROR(VLOOKUP(Tabela10[[#This Row],[Produto]],produtos,5,0),"")</f>
        <v/>
      </c>
      <c r="I245" s="100" t="str">
        <f>IFERROR(Tabela10[[#This Row],[preço De venda]]*Tabela10[[#This Row],[Qtd]],"")</f>
        <v/>
      </c>
      <c r="K245" s="112"/>
      <c r="L245" s="112"/>
      <c r="M245" s="112"/>
    </row>
    <row r="246" spans="1:13" x14ac:dyDescent="0.3">
      <c r="A246" s="97"/>
      <c r="B246" s="98"/>
      <c r="C246" s="99" t="str">
        <f>IFERROR(VLOOKUP(Tabela9[[#This Row],[Produto]],produtos,3,0),"")</f>
        <v/>
      </c>
      <c r="D246" s="100" t="str">
        <f>IFERROR(Tabela9[[#This Row],[preço uni.compra]]*Tabela9[[#This Row],[Qtd]],"")</f>
        <v/>
      </c>
      <c r="F246" s="97"/>
      <c r="G246" s="97"/>
      <c r="H246" s="99" t="str">
        <f>IFERROR(VLOOKUP(Tabela10[[#This Row],[Produto]],produtos,5,0),"")</f>
        <v/>
      </c>
      <c r="I246" s="100" t="str">
        <f>IFERROR(Tabela10[[#This Row],[preço De venda]]*Tabela10[[#This Row],[Qtd]],"")</f>
        <v/>
      </c>
      <c r="K246" s="112"/>
      <c r="L246" s="112"/>
      <c r="M246" s="112"/>
    </row>
    <row r="247" spans="1:13" x14ac:dyDescent="0.3">
      <c r="A247" s="97"/>
      <c r="B247" s="98"/>
      <c r="C247" s="99" t="str">
        <f>IFERROR(VLOOKUP(Tabela9[[#This Row],[Produto]],produtos,3,0),"")</f>
        <v/>
      </c>
      <c r="D247" s="100" t="str">
        <f>IFERROR(Tabela9[[#This Row],[preço uni.compra]]*Tabela9[[#This Row],[Qtd]],"")</f>
        <v/>
      </c>
      <c r="F247" s="97"/>
      <c r="G247" s="97"/>
      <c r="H247" s="99" t="str">
        <f>IFERROR(VLOOKUP(Tabela10[[#This Row],[Produto]],produtos,5,0),"")</f>
        <v/>
      </c>
      <c r="I247" s="100" t="str">
        <f>IFERROR(Tabela10[[#This Row],[preço De venda]]*Tabela10[[#This Row],[Qtd]],"")</f>
        <v/>
      </c>
      <c r="K247" s="112"/>
      <c r="L247" s="112"/>
      <c r="M247" s="112"/>
    </row>
    <row r="248" spans="1:13" x14ac:dyDescent="0.3">
      <c r="A248" s="97"/>
      <c r="B248" s="98"/>
      <c r="C248" s="99" t="str">
        <f>IFERROR(VLOOKUP(Tabela9[[#This Row],[Produto]],produtos,3,0),"")</f>
        <v/>
      </c>
      <c r="D248" s="100" t="str">
        <f>IFERROR(Tabela9[[#This Row],[preço uni.compra]]*Tabela9[[#This Row],[Qtd]],"")</f>
        <v/>
      </c>
      <c r="F248" s="97"/>
      <c r="G248" s="97"/>
      <c r="H248" s="99" t="str">
        <f>IFERROR(VLOOKUP(Tabela10[[#This Row],[Produto]],produtos,5,0),"")</f>
        <v/>
      </c>
      <c r="I248" s="100" t="str">
        <f>IFERROR(Tabela10[[#This Row],[preço De venda]]*Tabela10[[#This Row],[Qtd]],"")</f>
        <v/>
      </c>
      <c r="K248" s="112"/>
      <c r="L248" s="112"/>
      <c r="M248" s="112"/>
    </row>
    <row r="249" spans="1:13" x14ac:dyDescent="0.3">
      <c r="A249" s="97"/>
      <c r="B249" s="98"/>
      <c r="C249" s="99" t="str">
        <f>IFERROR(VLOOKUP(Tabela9[[#This Row],[Produto]],produtos,3,0),"")</f>
        <v/>
      </c>
      <c r="D249" s="100" t="str">
        <f>IFERROR(Tabela9[[#This Row],[preço uni.compra]]*Tabela9[[#This Row],[Qtd]],"")</f>
        <v/>
      </c>
      <c r="F249" s="97"/>
      <c r="G249" s="97"/>
      <c r="H249" s="99" t="str">
        <f>IFERROR(VLOOKUP(Tabela10[[#This Row],[Produto]],produtos,5,0),"")</f>
        <v/>
      </c>
      <c r="I249" s="100" t="str">
        <f>IFERROR(Tabela10[[#This Row],[preço De venda]]*Tabela10[[#This Row],[Qtd]],"")</f>
        <v/>
      </c>
      <c r="K249" s="112"/>
      <c r="L249" s="112"/>
      <c r="M249" s="112"/>
    </row>
    <row r="250" spans="1:13" x14ac:dyDescent="0.3">
      <c r="A250" s="97"/>
      <c r="B250" s="98"/>
      <c r="C250" s="99" t="str">
        <f>IFERROR(VLOOKUP(Tabela9[[#This Row],[Produto]],produtos,3,0),"")</f>
        <v/>
      </c>
      <c r="D250" s="100" t="str">
        <f>IFERROR(Tabela9[[#This Row],[preço uni.compra]]*Tabela9[[#This Row],[Qtd]],"")</f>
        <v/>
      </c>
      <c r="F250" s="97"/>
      <c r="G250" s="97"/>
      <c r="H250" s="99" t="str">
        <f>IFERROR(VLOOKUP(Tabela10[[#This Row],[Produto]],produtos,5,0),"")</f>
        <v/>
      </c>
      <c r="I250" s="100" t="str">
        <f>IFERROR(Tabela10[[#This Row],[preço De venda]]*Tabela10[[#This Row],[Qtd]],"")</f>
        <v/>
      </c>
      <c r="K250" s="112"/>
      <c r="L250" s="112"/>
      <c r="M250" s="112"/>
    </row>
    <row r="251" spans="1:13" x14ac:dyDescent="0.3">
      <c r="A251" s="97"/>
      <c r="B251" s="98"/>
      <c r="C251" s="99" t="str">
        <f>IFERROR(VLOOKUP(Tabela9[[#This Row],[Produto]],produtos,3,0),"")</f>
        <v/>
      </c>
      <c r="D251" s="100" t="str">
        <f>IFERROR(Tabela9[[#This Row],[preço uni.compra]]*Tabela9[[#This Row],[Qtd]],"")</f>
        <v/>
      </c>
      <c r="F251" s="97"/>
      <c r="G251" s="97"/>
      <c r="H251" s="99" t="str">
        <f>IFERROR(VLOOKUP(Tabela10[[#This Row],[Produto]],produtos,5,0),"")</f>
        <v/>
      </c>
      <c r="I251" s="100" t="str">
        <f>IFERROR(Tabela10[[#This Row],[preço De venda]]*Tabela10[[#This Row],[Qtd]],"")</f>
        <v/>
      </c>
      <c r="K251" s="112"/>
      <c r="L251" s="112"/>
      <c r="M251" s="112"/>
    </row>
    <row r="252" spans="1:13" x14ac:dyDescent="0.3">
      <c r="A252" s="97"/>
      <c r="B252" s="98"/>
      <c r="C252" s="99" t="str">
        <f>IFERROR(VLOOKUP(Tabela9[[#This Row],[Produto]],produtos,3,0),"")</f>
        <v/>
      </c>
      <c r="D252" s="100" t="str">
        <f>IFERROR(Tabela9[[#This Row],[preço uni.compra]]*Tabela9[[#This Row],[Qtd]],"")</f>
        <v/>
      </c>
      <c r="F252" s="97"/>
      <c r="G252" s="97"/>
      <c r="H252" s="99" t="str">
        <f>IFERROR(VLOOKUP(Tabela10[[#This Row],[Produto]],produtos,5,0),"")</f>
        <v/>
      </c>
      <c r="I252" s="100" t="str">
        <f>IFERROR(Tabela10[[#This Row],[preço De venda]]*Tabela10[[#This Row],[Qtd]],"")</f>
        <v/>
      </c>
      <c r="K252" s="112"/>
      <c r="L252" s="112"/>
      <c r="M252" s="112"/>
    </row>
    <row r="253" spans="1:13" x14ac:dyDescent="0.3">
      <c r="A253" s="97"/>
      <c r="B253" s="98"/>
      <c r="C253" s="99" t="str">
        <f>IFERROR(VLOOKUP(Tabela9[[#This Row],[Produto]],produtos,3,0),"")</f>
        <v/>
      </c>
      <c r="D253" s="100" t="str">
        <f>IFERROR(Tabela9[[#This Row],[preço uni.compra]]*Tabela9[[#This Row],[Qtd]],"")</f>
        <v/>
      </c>
      <c r="F253" s="97"/>
      <c r="G253" s="97"/>
      <c r="H253" s="99" t="str">
        <f>IFERROR(VLOOKUP(Tabela10[[#This Row],[Produto]],produtos,5,0),"")</f>
        <v/>
      </c>
      <c r="I253" s="100" t="str">
        <f>IFERROR(Tabela10[[#This Row],[preço De venda]]*Tabela10[[#This Row],[Qtd]],"")</f>
        <v/>
      </c>
      <c r="K253" s="112"/>
      <c r="L253" s="112"/>
      <c r="M253" s="112"/>
    </row>
    <row r="254" spans="1:13" x14ac:dyDescent="0.3">
      <c r="A254" s="97"/>
      <c r="B254" s="98"/>
      <c r="C254" s="99" t="str">
        <f>IFERROR(VLOOKUP(Tabela9[[#This Row],[Produto]],produtos,3,0),"")</f>
        <v/>
      </c>
      <c r="D254" s="100" t="str">
        <f>IFERROR(Tabela9[[#This Row],[preço uni.compra]]*Tabela9[[#This Row],[Qtd]],"")</f>
        <v/>
      </c>
      <c r="F254" s="97"/>
      <c r="G254" s="97"/>
      <c r="H254" s="99" t="str">
        <f>IFERROR(VLOOKUP(Tabela10[[#This Row],[Produto]],produtos,5,0),"")</f>
        <v/>
      </c>
      <c r="I254" s="100" t="str">
        <f>IFERROR(Tabela10[[#This Row],[preço De venda]]*Tabela10[[#This Row],[Qtd]],"")</f>
        <v/>
      </c>
      <c r="K254" s="112"/>
      <c r="L254" s="112"/>
      <c r="M254" s="112"/>
    </row>
    <row r="255" spans="1:13" x14ac:dyDescent="0.3">
      <c r="A255" s="97"/>
      <c r="B255" s="98"/>
      <c r="C255" s="99" t="str">
        <f>IFERROR(VLOOKUP(Tabela9[[#This Row],[Produto]],produtos,3,0),"")</f>
        <v/>
      </c>
      <c r="D255" s="100" t="str">
        <f>IFERROR(Tabela9[[#This Row],[preço uni.compra]]*Tabela9[[#This Row],[Qtd]],"")</f>
        <v/>
      </c>
      <c r="F255" s="97"/>
      <c r="G255" s="97"/>
      <c r="H255" s="99" t="str">
        <f>IFERROR(VLOOKUP(Tabela10[[#This Row],[Produto]],produtos,5,0),"")</f>
        <v/>
      </c>
      <c r="I255" s="100" t="str">
        <f>IFERROR(Tabela10[[#This Row],[preço De venda]]*Tabela10[[#This Row],[Qtd]],"")</f>
        <v/>
      </c>
      <c r="K255" s="112"/>
      <c r="L255" s="112"/>
      <c r="M255" s="112"/>
    </row>
    <row r="256" spans="1:13" x14ac:dyDescent="0.3">
      <c r="A256" s="97"/>
      <c r="B256" s="98"/>
      <c r="C256" s="99" t="str">
        <f>IFERROR(VLOOKUP(Tabela9[[#This Row],[Produto]],produtos,3,0),"")</f>
        <v/>
      </c>
      <c r="D256" s="100" t="str">
        <f>IFERROR(Tabela9[[#This Row],[preço uni.compra]]*Tabela9[[#This Row],[Qtd]],"")</f>
        <v/>
      </c>
      <c r="F256" s="97"/>
      <c r="G256" s="97"/>
      <c r="H256" s="99" t="str">
        <f>IFERROR(VLOOKUP(Tabela10[[#This Row],[Produto]],produtos,5,0),"")</f>
        <v/>
      </c>
      <c r="I256" s="100" t="str">
        <f>IFERROR(Tabela10[[#This Row],[preço De venda]]*Tabela10[[#This Row],[Qtd]],"")</f>
        <v/>
      </c>
      <c r="K256" s="112"/>
      <c r="L256" s="112"/>
      <c r="M256" s="112"/>
    </row>
    <row r="257" spans="1:13" x14ac:dyDescent="0.3">
      <c r="A257" s="97"/>
      <c r="B257" s="98"/>
      <c r="C257" s="99" t="str">
        <f>IFERROR(VLOOKUP(Tabela9[[#This Row],[Produto]],produtos,3,0),"")</f>
        <v/>
      </c>
      <c r="D257" s="100" t="str">
        <f>IFERROR(Tabela9[[#This Row],[preço uni.compra]]*Tabela9[[#This Row],[Qtd]],"")</f>
        <v/>
      </c>
      <c r="F257" s="97"/>
      <c r="G257" s="97"/>
      <c r="H257" s="99" t="str">
        <f>IFERROR(VLOOKUP(Tabela10[[#This Row],[Produto]],produtos,5,0),"")</f>
        <v/>
      </c>
      <c r="I257" s="100" t="str">
        <f>IFERROR(Tabela10[[#This Row],[preço De venda]]*Tabela10[[#This Row],[Qtd]],"")</f>
        <v/>
      </c>
      <c r="K257" s="112"/>
      <c r="L257" s="112"/>
      <c r="M257" s="112"/>
    </row>
    <row r="258" spans="1:13" x14ac:dyDescent="0.3">
      <c r="A258" s="97"/>
      <c r="B258" s="98"/>
      <c r="C258" s="99" t="str">
        <f>IFERROR(VLOOKUP(Tabela9[[#This Row],[Produto]],produtos,3,0),"")</f>
        <v/>
      </c>
      <c r="D258" s="100" t="str">
        <f>IFERROR(Tabela9[[#This Row],[preço uni.compra]]*Tabela9[[#This Row],[Qtd]],"")</f>
        <v/>
      </c>
      <c r="F258" s="97"/>
      <c r="G258" s="97"/>
      <c r="H258" s="99" t="str">
        <f>IFERROR(VLOOKUP(Tabela10[[#This Row],[Produto]],produtos,5,0),"")</f>
        <v/>
      </c>
      <c r="I258" s="100" t="str">
        <f>IFERROR(Tabela10[[#This Row],[preço De venda]]*Tabela10[[#This Row],[Qtd]],"")</f>
        <v/>
      </c>
      <c r="K258" s="112"/>
      <c r="L258" s="112"/>
      <c r="M258" s="112"/>
    </row>
    <row r="259" spans="1:13" x14ac:dyDescent="0.3">
      <c r="A259" s="97"/>
      <c r="B259" s="98"/>
      <c r="C259" s="99" t="str">
        <f>IFERROR(VLOOKUP(Tabela9[[#This Row],[Produto]],produtos,3,0),"")</f>
        <v/>
      </c>
      <c r="D259" s="100" t="str">
        <f>IFERROR(Tabela9[[#This Row],[preço uni.compra]]*Tabela9[[#This Row],[Qtd]],"")</f>
        <v/>
      </c>
      <c r="F259" s="97"/>
      <c r="G259" s="97"/>
      <c r="H259" s="99" t="str">
        <f>IFERROR(VLOOKUP(Tabela10[[#This Row],[Produto]],produtos,5,0),"")</f>
        <v/>
      </c>
      <c r="I259" s="100" t="str">
        <f>IFERROR(Tabela10[[#This Row],[preço De venda]]*Tabela10[[#This Row],[Qtd]],"")</f>
        <v/>
      </c>
      <c r="K259" s="112"/>
      <c r="L259" s="112"/>
      <c r="M259" s="112"/>
    </row>
    <row r="260" spans="1:13" x14ac:dyDescent="0.3">
      <c r="A260" s="97"/>
      <c r="B260" s="98"/>
      <c r="C260" s="99" t="str">
        <f>IFERROR(VLOOKUP(Tabela9[[#This Row],[Produto]],produtos,3,0),"")</f>
        <v/>
      </c>
      <c r="D260" s="100" t="str">
        <f>IFERROR(Tabela9[[#This Row],[preço uni.compra]]*Tabela9[[#This Row],[Qtd]],"")</f>
        <v/>
      </c>
      <c r="F260" s="97"/>
      <c r="G260" s="97"/>
      <c r="H260" s="99" t="str">
        <f>IFERROR(VLOOKUP(Tabela10[[#This Row],[Produto]],produtos,5,0),"")</f>
        <v/>
      </c>
      <c r="I260" s="100" t="str">
        <f>IFERROR(Tabela10[[#This Row],[preço De venda]]*Tabela10[[#This Row],[Qtd]],"")</f>
        <v/>
      </c>
      <c r="K260" s="112"/>
      <c r="L260" s="112"/>
      <c r="M260" s="112"/>
    </row>
    <row r="261" spans="1:13" x14ac:dyDescent="0.3">
      <c r="A261" s="97"/>
      <c r="B261" s="98"/>
      <c r="C261" s="99" t="str">
        <f>IFERROR(VLOOKUP(Tabela9[[#This Row],[Produto]],produtos,3,0),"")</f>
        <v/>
      </c>
      <c r="D261" s="100" t="str">
        <f>IFERROR(Tabela9[[#This Row],[preço uni.compra]]*Tabela9[[#This Row],[Qtd]],"")</f>
        <v/>
      </c>
      <c r="F261" s="97"/>
      <c r="G261" s="97"/>
      <c r="H261" s="99" t="str">
        <f>IFERROR(VLOOKUP(Tabela10[[#This Row],[Produto]],produtos,5,0),"")</f>
        <v/>
      </c>
      <c r="I261" s="100" t="str">
        <f>IFERROR(Tabela10[[#This Row],[preço De venda]]*Tabela10[[#This Row],[Qtd]],"")</f>
        <v/>
      </c>
      <c r="K261" s="112"/>
      <c r="L261" s="112"/>
      <c r="M261" s="112"/>
    </row>
    <row r="262" spans="1:13" x14ac:dyDescent="0.3">
      <c r="A262" s="97"/>
      <c r="B262" s="98"/>
      <c r="C262" s="99" t="str">
        <f>IFERROR(VLOOKUP(Tabela9[[#This Row],[Produto]],produtos,3,0),"")</f>
        <v/>
      </c>
      <c r="D262" s="100" t="str">
        <f>IFERROR(Tabela9[[#This Row],[preço uni.compra]]*Tabela9[[#This Row],[Qtd]],"")</f>
        <v/>
      </c>
      <c r="F262" s="97"/>
      <c r="G262" s="97"/>
      <c r="H262" s="99" t="str">
        <f>IFERROR(VLOOKUP(Tabela10[[#This Row],[Produto]],produtos,5,0),"")</f>
        <v/>
      </c>
      <c r="I262" s="100" t="str">
        <f>IFERROR(Tabela10[[#This Row],[preço De venda]]*Tabela10[[#This Row],[Qtd]],"")</f>
        <v/>
      </c>
      <c r="K262" s="112"/>
      <c r="L262" s="112"/>
      <c r="M262" s="112"/>
    </row>
    <row r="263" spans="1:13" x14ac:dyDescent="0.3">
      <c r="A263" s="97"/>
      <c r="B263" s="98"/>
      <c r="C263" s="99" t="str">
        <f>IFERROR(VLOOKUP(Tabela9[[#This Row],[Produto]],produtos,3,0),"")</f>
        <v/>
      </c>
      <c r="D263" s="100" t="str">
        <f>IFERROR(Tabela9[[#This Row],[preço uni.compra]]*Tabela9[[#This Row],[Qtd]],"")</f>
        <v/>
      </c>
      <c r="F263" s="97"/>
      <c r="G263" s="97"/>
      <c r="H263" s="99" t="str">
        <f>IFERROR(VLOOKUP(Tabela10[[#This Row],[Produto]],produtos,5,0),"")</f>
        <v/>
      </c>
      <c r="I263" s="100" t="str">
        <f>IFERROR(Tabela10[[#This Row],[preço De venda]]*Tabela10[[#This Row],[Qtd]],"")</f>
        <v/>
      </c>
      <c r="K263" s="112"/>
      <c r="L263" s="112"/>
      <c r="M263" s="112"/>
    </row>
    <row r="264" spans="1:13" x14ac:dyDescent="0.3">
      <c r="A264" s="97"/>
      <c r="B264" s="98"/>
      <c r="C264" s="99" t="str">
        <f>IFERROR(VLOOKUP(Tabela9[[#This Row],[Produto]],produtos,3,0),"")</f>
        <v/>
      </c>
      <c r="D264" s="100" t="str">
        <f>IFERROR(Tabela9[[#This Row],[preço uni.compra]]*Tabela9[[#This Row],[Qtd]],"")</f>
        <v/>
      </c>
      <c r="F264" s="97"/>
      <c r="G264" s="97"/>
      <c r="H264" s="99" t="str">
        <f>IFERROR(VLOOKUP(Tabela10[[#This Row],[Produto]],produtos,5,0),"")</f>
        <v/>
      </c>
      <c r="I264" s="100" t="str">
        <f>IFERROR(Tabela10[[#This Row],[preço De venda]]*Tabela10[[#This Row],[Qtd]],"")</f>
        <v/>
      </c>
      <c r="K264" s="112"/>
      <c r="L264" s="112"/>
      <c r="M264" s="112"/>
    </row>
    <row r="265" spans="1:13" x14ac:dyDescent="0.3">
      <c r="A265" s="97"/>
      <c r="B265" s="98"/>
      <c r="C265" s="99" t="str">
        <f>IFERROR(VLOOKUP(Tabela9[[#This Row],[Produto]],produtos,3,0),"")</f>
        <v/>
      </c>
      <c r="D265" s="100" t="str">
        <f>IFERROR(Tabela9[[#This Row],[preço uni.compra]]*Tabela9[[#This Row],[Qtd]],"")</f>
        <v/>
      </c>
      <c r="F265" s="97"/>
      <c r="G265" s="97"/>
      <c r="H265" s="99" t="str">
        <f>IFERROR(VLOOKUP(Tabela10[[#This Row],[Produto]],produtos,5,0),"")</f>
        <v/>
      </c>
      <c r="I265" s="100" t="str">
        <f>IFERROR(Tabela10[[#This Row],[preço De venda]]*Tabela10[[#This Row],[Qtd]],"")</f>
        <v/>
      </c>
      <c r="K265" s="112"/>
      <c r="L265" s="112"/>
      <c r="M265" s="112"/>
    </row>
    <row r="266" spans="1:13" x14ac:dyDescent="0.3">
      <c r="A266" s="97"/>
      <c r="B266" s="98"/>
      <c r="C266" s="99" t="str">
        <f>IFERROR(VLOOKUP(Tabela9[[#This Row],[Produto]],produtos,3,0),"")</f>
        <v/>
      </c>
      <c r="D266" s="100" t="str">
        <f>IFERROR(Tabela9[[#This Row],[preço uni.compra]]*Tabela9[[#This Row],[Qtd]],"")</f>
        <v/>
      </c>
      <c r="F266" s="97"/>
      <c r="G266" s="97"/>
      <c r="H266" s="99" t="str">
        <f>IFERROR(VLOOKUP(Tabela10[[#This Row],[Produto]],produtos,5,0),"")</f>
        <v/>
      </c>
      <c r="I266" s="100" t="str">
        <f>IFERROR(Tabela10[[#This Row],[preço De venda]]*Tabela10[[#This Row],[Qtd]],"")</f>
        <v/>
      </c>
      <c r="K266" s="112"/>
      <c r="L266" s="112"/>
      <c r="M266" s="112"/>
    </row>
    <row r="267" spans="1:13" x14ac:dyDescent="0.3">
      <c r="A267" s="97"/>
      <c r="B267" s="98"/>
      <c r="C267" s="99" t="str">
        <f>IFERROR(VLOOKUP(Tabela9[[#This Row],[Produto]],produtos,3,0),"")</f>
        <v/>
      </c>
      <c r="D267" s="100" t="str">
        <f>IFERROR(Tabela9[[#This Row],[preço uni.compra]]*Tabela9[[#This Row],[Qtd]],"")</f>
        <v/>
      </c>
      <c r="F267" s="97"/>
      <c r="G267" s="97"/>
      <c r="H267" s="99" t="str">
        <f>IFERROR(VLOOKUP(Tabela10[[#This Row],[Produto]],produtos,5,0),"")</f>
        <v/>
      </c>
      <c r="I267" s="100" t="str">
        <f>IFERROR(Tabela10[[#This Row],[preço De venda]]*Tabela10[[#This Row],[Qtd]],"")</f>
        <v/>
      </c>
      <c r="K267" s="112"/>
      <c r="L267" s="112"/>
      <c r="M267" s="112"/>
    </row>
    <row r="268" spans="1:13" x14ac:dyDescent="0.3">
      <c r="A268" s="97"/>
      <c r="B268" s="98"/>
      <c r="C268" s="99" t="str">
        <f>IFERROR(VLOOKUP(Tabela9[[#This Row],[Produto]],produtos,3,0),"")</f>
        <v/>
      </c>
      <c r="D268" s="100" t="str">
        <f>IFERROR(Tabela9[[#This Row],[preço uni.compra]]*Tabela9[[#This Row],[Qtd]],"")</f>
        <v/>
      </c>
      <c r="F268" s="97"/>
      <c r="G268" s="97"/>
      <c r="H268" s="99" t="str">
        <f>IFERROR(VLOOKUP(Tabela10[[#This Row],[Produto]],produtos,5,0),"")</f>
        <v/>
      </c>
      <c r="I268" s="100" t="str">
        <f>IFERROR(Tabela10[[#This Row],[preço De venda]]*Tabela10[[#This Row],[Qtd]],"")</f>
        <v/>
      </c>
      <c r="K268" s="112"/>
      <c r="L268" s="112"/>
      <c r="M268" s="112"/>
    </row>
    <row r="269" spans="1:13" x14ac:dyDescent="0.3">
      <c r="A269" s="97"/>
      <c r="B269" s="98"/>
      <c r="C269" s="99" t="str">
        <f>IFERROR(VLOOKUP(Tabela9[[#This Row],[Produto]],produtos,3,0),"")</f>
        <v/>
      </c>
      <c r="D269" s="100" t="str">
        <f>IFERROR(Tabela9[[#This Row],[preço uni.compra]]*Tabela9[[#This Row],[Qtd]],"")</f>
        <v/>
      </c>
      <c r="F269" s="97"/>
      <c r="G269" s="97"/>
      <c r="H269" s="99" t="str">
        <f>IFERROR(VLOOKUP(Tabela10[[#This Row],[Produto]],produtos,5,0),"")</f>
        <v/>
      </c>
      <c r="I269" s="100" t="str">
        <f>IFERROR(Tabela10[[#This Row],[preço De venda]]*Tabela10[[#This Row],[Qtd]],"")</f>
        <v/>
      </c>
      <c r="K269" s="112"/>
      <c r="L269" s="112"/>
      <c r="M269" s="112"/>
    </row>
    <row r="270" spans="1:13" x14ac:dyDescent="0.3">
      <c r="A270" s="97"/>
      <c r="B270" s="98"/>
      <c r="C270" s="99" t="str">
        <f>IFERROR(VLOOKUP(Tabela9[[#This Row],[Produto]],produtos,3,0),"")</f>
        <v/>
      </c>
      <c r="D270" s="100" t="str">
        <f>IFERROR(Tabela9[[#This Row],[preço uni.compra]]*Tabela9[[#This Row],[Qtd]],"")</f>
        <v/>
      </c>
      <c r="F270" s="97"/>
      <c r="G270" s="97"/>
      <c r="H270" s="99" t="str">
        <f>IFERROR(VLOOKUP(Tabela10[[#This Row],[Produto]],produtos,5,0),"")</f>
        <v/>
      </c>
      <c r="I270" s="100" t="str">
        <f>IFERROR(Tabela10[[#This Row],[preço De venda]]*Tabela10[[#This Row],[Qtd]],"")</f>
        <v/>
      </c>
      <c r="K270" s="112"/>
      <c r="L270" s="112"/>
      <c r="M270" s="112"/>
    </row>
    <row r="271" spans="1:13" x14ac:dyDescent="0.3">
      <c r="A271" s="97"/>
      <c r="B271" s="98"/>
      <c r="C271" s="99" t="str">
        <f>IFERROR(VLOOKUP(Tabela9[[#This Row],[Produto]],produtos,3,0),"")</f>
        <v/>
      </c>
      <c r="D271" s="100" t="str">
        <f>IFERROR(Tabela9[[#This Row],[preço uni.compra]]*Tabela9[[#This Row],[Qtd]],"")</f>
        <v/>
      </c>
      <c r="F271" s="97"/>
      <c r="G271" s="97"/>
      <c r="H271" s="99" t="str">
        <f>IFERROR(VLOOKUP(Tabela10[[#This Row],[Produto]],produtos,5,0),"")</f>
        <v/>
      </c>
      <c r="I271" s="100" t="str">
        <f>IFERROR(Tabela10[[#This Row],[preço De venda]]*Tabela10[[#This Row],[Qtd]],"")</f>
        <v/>
      </c>
      <c r="K271" s="112"/>
      <c r="L271" s="112"/>
      <c r="M271" s="112"/>
    </row>
    <row r="272" spans="1:13" x14ac:dyDescent="0.3">
      <c r="A272" s="97"/>
      <c r="B272" s="98"/>
      <c r="C272" s="99" t="str">
        <f>IFERROR(VLOOKUP(Tabela9[[#This Row],[Produto]],produtos,3,0),"")</f>
        <v/>
      </c>
      <c r="D272" s="100" t="str">
        <f>IFERROR(Tabela9[[#This Row],[preço uni.compra]]*Tabela9[[#This Row],[Qtd]],"")</f>
        <v/>
      </c>
      <c r="F272" s="97"/>
      <c r="G272" s="97"/>
      <c r="H272" s="99" t="str">
        <f>IFERROR(VLOOKUP(Tabela10[[#This Row],[Produto]],produtos,5,0),"")</f>
        <v/>
      </c>
      <c r="I272" s="100" t="str">
        <f>IFERROR(Tabela10[[#This Row],[preço De venda]]*Tabela10[[#This Row],[Qtd]],"")</f>
        <v/>
      </c>
      <c r="K272" s="112"/>
      <c r="L272" s="112"/>
      <c r="M272" s="112"/>
    </row>
    <row r="273" spans="1:13" x14ac:dyDescent="0.3">
      <c r="A273" s="97"/>
      <c r="B273" s="98"/>
      <c r="C273" s="99" t="str">
        <f>IFERROR(VLOOKUP(Tabela9[[#This Row],[Produto]],produtos,3,0),"")</f>
        <v/>
      </c>
      <c r="D273" s="100" t="str">
        <f>IFERROR(Tabela9[[#This Row],[preço uni.compra]]*Tabela9[[#This Row],[Qtd]],"")</f>
        <v/>
      </c>
      <c r="F273" s="97"/>
      <c r="G273" s="97"/>
      <c r="H273" s="99" t="str">
        <f>IFERROR(VLOOKUP(Tabela10[[#This Row],[Produto]],produtos,5,0),"")</f>
        <v/>
      </c>
      <c r="I273" s="100" t="str">
        <f>IFERROR(Tabela10[[#This Row],[preço De venda]]*Tabela10[[#This Row],[Qtd]],"")</f>
        <v/>
      </c>
      <c r="K273" s="112"/>
      <c r="L273" s="112"/>
      <c r="M273" s="112"/>
    </row>
    <row r="274" spans="1:13" x14ac:dyDescent="0.3">
      <c r="A274" s="97"/>
      <c r="B274" s="98"/>
      <c r="C274" s="99" t="str">
        <f>IFERROR(VLOOKUP(Tabela9[[#This Row],[Produto]],produtos,3,0),"")</f>
        <v/>
      </c>
      <c r="D274" s="100" t="str">
        <f>IFERROR(Tabela9[[#This Row],[preço uni.compra]]*Tabela9[[#This Row],[Qtd]],"")</f>
        <v/>
      </c>
      <c r="F274" s="97"/>
      <c r="G274" s="97"/>
      <c r="H274" s="99" t="str">
        <f>IFERROR(VLOOKUP(Tabela10[[#This Row],[Produto]],produtos,5,0),"")</f>
        <v/>
      </c>
      <c r="I274" s="100" t="str">
        <f>IFERROR(Tabela10[[#This Row],[preço De venda]]*Tabela10[[#This Row],[Qtd]],"")</f>
        <v/>
      </c>
      <c r="K274" s="112"/>
      <c r="L274" s="112"/>
      <c r="M274" s="112"/>
    </row>
    <row r="275" spans="1:13" x14ac:dyDescent="0.3">
      <c r="A275" s="97"/>
      <c r="B275" s="98"/>
      <c r="C275" s="99" t="str">
        <f>IFERROR(VLOOKUP(Tabela9[[#This Row],[Produto]],produtos,3,0),"")</f>
        <v/>
      </c>
      <c r="D275" s="100" t="str">
        <f>IFERROR(Tabela9[[#This Row],[preço uni.compra]]*Tabela9[[#This Row],[Qtd]],"")</f>
        <v/>
      </c>
      <c r="F275" s="97"/>
      <c r="G275" s="97"/>
      <c r="H275" s="99" t="str">
        <f>IFERROR(VLOOKUP(Tabela10[[#This Row],[Produto]],produtos,5,0),"")</f>
        <v/>
      </c>
      <c r="I275" s="100" t="str">
        <f>IFERROR(Tabela10[[#This Row],[preço De venda]]*Tabela10[[#This Row],[Qtd]],"")</f>
        <v/>
      </c>
      <c r="K275" s="112"/>
      <c r="L275" s="112"/>
      <c r="M275" s="112"/>
    </row>
    <row r="276" spans="1:13" x14ac:dyDescent="0.3">
      <c r="A276" s="97"/>
      <c r="B276" s="98"/>
      <c r="C276" s="99" t="str">
        <f>IFERROR(VLOOKUP(Tabela9[[#This Row],[Produto]],produtos,3,0),"")</f>
        <v/>
      </c>
      <c r="D276" s="100" t="str">
        <f>IFERROR(Tabela9[[#This Row],[preço uni.compra]]*Tabela9[[#This Row],[Qtd]],"")</f>
        <v/>
      </c>
      <c r="F276" s="97"/>
      <c r="G276" s="97"/>
      <c r="H276" s="99" t="str">
        <f>IFERROR(VLOOKUP(Tabela10[[#This Row],[Produto]],produtos,5,0),"")</f>
        <v/>
      </c>
      <c r="I276" s="100" t="str">
        <f>IFERROR(Tabela10[[#This Row],[preço De venda]]*Tabela10[[#This Row],[Qtd]],"")</f>
        <v/>
      </c>
      <c r="K276" s="112"/>
      <c r="L276" s="112"/>
      <c r="M276" s="112"/>
    </row>
    <row r="277" spans="1:13" x14ac:dyDescent="0.3">
      <c r="A277" s="97"/>
      <c r="B277" s="98"/>
      <c r="C277" s="99" t="str">
        <f>IFERROR(VLOOKUP(Tabela9[[#This Row],[Produto]],produtos,3,0),"")</f>
        <v/>
      </c>
      <c r="D277" s="100" t="str">
        <f>IFERROR(Tabela9[[#This Row],[preço uni.compra]]*Tabela9[[#This Row],[Qtd]],"")</f>
        <v/>
      </c>
      <c r="F277" s="97"/>
      <c r="G277" s="97"/>
      <c r="H277" s="99" t="str">
        <f>IFERROR(VLOOKUP(Tabela10[[#This Row],[Produto]],produtos,5,0),"")</f>
        <v/>
      </c>
      <c r="I277" s="100" t="str">
        <f>IFERROR(Tabela10[[#This Row],[preço De venda]]*Tabela10[[#This Row],[Qtd]],"")</f>
        <v/>
      </c>
      <c r="K277" s="112"/>
      <c r="L277" s="112"/>
      <c r="M277" s="112"/>
    </row>
    <row r="278" spans="1:13" x14ac:dyDescent="0.3">
      <c r="A278" s="97"/>
      <c r="B278" s="98"/>
      <c r="C278" s="99" t="str">
        <f>IFERROR(VLOOKUP(Tabela9[[#This Row],[Produto]],produtos,3,0),"")</f>
        <v/>
      </c>
      <c r="D278" s="100" t="str">
        <f>IFERROR(Tabela9[[#This Row],[preço uni.compra]]*Tabela9[[#This Row],[Qtd]],"")</f>
        <v/>
      </c>
      <c r="F278" s="97"/>
      <c r="G278" s="97"/>
      <c r="H278" s="99" t="str">
        <f>IFERROR(VLOOKUP(Tabela10[[#This Row],[Produto]],produtos,5,0),"")</f>
        <v/>
      </c>
      <c r="I278" s="100" t="str">
        <f>IFERROR(Tabela10[[#This Row],[preço De venda]]*Tabela10[[#This Row],[Qtd]],"")</f>
        <v/>
      </c>
      <c r="K278" s="112"/>
      <c r="L278" s="112"/>
      <c r="M278" s="112"/>
    </row>
    <row r="279" spans="1:13" x14ac:dyDescent="0.3">
      <c r="A279" s="97"/>
      <c r="B279" s="98"/>
      <c r="C279" s="99" t="str">
        <f>IFERROR(VLOOKUP(Tabela9[[#This Row],[Produto]],produtos,3,0),"")</f>
        <v/>
      </c>
      <c r="D279" s="100" t="str">
        <f>IFERROR(Tabela9[[#This Row],[preço uni.compra]]*Tabela9[[#This Row],[Qtd]],"")</f>
        <v/>
      </c>
      <c r="F279" s="97"/>
      <c r="G279" s="97"/>
      <c r="H279" s="99" t="str">
        <f>IFERROR(VLOOKUP(Tabela10[[#This Row],[Produto]],produtos,5,0),"")</f>
        <v/>
      </c>
      <c r="I279" s="100" t="str">
        <f>IFERROR(Tabela10[[#This Row],[preço De venda]]*Tabela10[[#This Row],[Qtd]],"")</f>
        <v/>
      </c>
      <c r="K279" s="112"/>
      <c r="L279" s="112"/>
      <c r="M279" s="112"/>
    </row>
    <row r="280" spans="1:13" x14ac:dyDescent="0.3">
      <c r="A280" s="97"/>
      <c r="B280" s="98"/>
      <c r="C280" s="99" t="str">
        <f>IFERROR(VLOOKUP(Tabela9[[#This Row],[Produto]],produtos,3,0),"")</f>
        <v/>
      </c>
      <c r="D280" s="100" t="str">
        <f>IFERROR(Tabela9[[#This Row],[preço uni.compra]]*Tabela9[[#This Row],[Qtd]],"")</f>
        <v/>
      </c>
      <c r="F280" s="97"/>
      <c r="G280" s="97"/>
      <c r="H280" s="99" t="str">
        <f>IFERROR(VLOOKUP(Tabela10[[#This Row],[Produto]],produtos,5,0),"")</f>
        <v/>
      </c>
      <c r="I280" s="100" t="str">
        <f>IFERROR(Tabela10[[#This Row],[preço De venda]]*Tabela10[[#This Row],[Qtd]],"")</f>
        <v/>
      </c>
      <c r="K280" s="112"/>
      <c r="L280" s="112"/>
      <c r="M280" s="112"/>
    </row>
    <row r="281" spans="1:13" x14ac:dyDescent="0.3">
      <c r="A281" s="97"/>
      <c r="B281" s="98"/>
      <c r="C281" s="99" t="str">
        <f>IFERROR(VLOOKUP(Tabela9[[#This Row],[Produto]],produtos,3,0),"")</f>
        <v/>
      </c>
      <c r="D281" s="100" t="str">
        <f>IFERROR(Tabela9[[#This Row],[preço uni.compra]]*Tabela9[[#This Row],[Qtd]],"")</f>
        <v/>
      </c>
      <c r="F281" s="97"/>
      <c r="G281" s="97"/>
      <c r="H281" s="99" t="str">
        <f>IFERROR(VLOOKUP(Tabela10[[#This Row],[Produto]],produtos,5,0),"")</f>
        <v/>
      </c>
      <c r="I281" s="100" t="str">
        <f>IFERROR(Tabela10[[#This Row],[preço De venda]]*Tabela10[[#This Row],[Qtd]],"")</f>
        <v/>
      </c>
      <c r="K281" s="112"/>
      <c r="L281" s="112"/>
      <c r="M281" s="112"/>
    </row>
    <row r="282" spans="1:13" x14ac:dyDescent="0.3">
      <c r="A282" s="97"/>
      <c r="B282" s="98"/>
      <c r="C282" s="99" t="str">
        <f>IFERROR(VLOOKUP(Tabela9[[#This Row],[Produto]],produtos,3,0),"")</f>
        <v/>
      </c>
      <c r="D282" s="100" t="str">
        <f>IFERROR(Tabela9[[#This Row],[preço uni.compra]]*Tabela9[[#This Row],[Qtd]],"")</f>
        <v/>
      </c>
      <c r="F282" s="97"/>
      <c r="G282" s="97"/>
      <c r="H282" s="99" t="str">
        <f>IFERROR(VLOOKUP(Tabela10[[#This Row],[Produto]],produtos,5,0),"")</f>
        <v/>
      </c>
      <c r="I282" s="100" t="str">
        <f>IFERROR(Tabela10[[#This Row],[preço De venda]]*Tabela10[[#This Row],[Qtd]],"")</f>
        <v/>
      </c>
      <c r="K282" s="112"/>
      <c r="L282" s="112"/>
      <c r="M282" s="112"/>
    </row>
    <row r="283" spans="1:13" x14ac:dyDescent="0.3">
      <c r="A283" s="97"/>
      <c r="B283" s="98"/>
      <c r="C283" s="99" t="str">
        <f>IFERROR(VLOOKUP(Tabela9[[#This Row],[Produto]],produtos,3,0),"")</f>
        <v/>
      </c>
      <c r="D283" s="100" t="str">
        <f>IFERROR(Tabela9[[#This Row],[preço uni.compra]]*Tabela9[[#This Row],[Qtd]],"")</f>
        <v/>
      </c>
      <c r="F283" s="97"/>
      <c r="G283" s="97"/>
      <c r="H283" s="99" t="str">
        <f>IFERROR(VLOOKUP(Tabela10[[#This Row],[Produto]],produtos,5,0),"")</f>
        <v/>
      </c>
      <c r="I283" s="100" t="str">
        <f>IFERROR(Tabela10[[#This Row],[preço De venda]]*Tabela10[[#This Row],[Qtd]],"")</f>
        <v/>
      </c>
      <c r="K283" s="112"/>
      <c r="L283" s="112"/>
      <c r="M283" s="112"/>
    </row>
    <row r="284" spans="1:13" x14ac:dyDescent="0.3">
      <c r="A284" s="97"/>
      <c r="B284" s="98"/>
      <c r="C284" s="99" t="str">
        <f>IFERROR(VLOOKUP(Tabela9[[#This Row],[Produto]],produtos,3,0),"")</f>
        <v/>
      </c>
      <c r="D284" s="100" t="str">
        <f>IFERROR(Tabela9[[#This Row],[preço uni.compra]]*Tabela9[[#This Row],[Qtd]],"")</f>
        <v/>
      </c>
      <c r="F284" s="97"/>
      <c r="G284" s="97"/>
      <c r="H284" s="99" t="str">
        <f>IFERROR(VLOOKUP(Tabela10[[#This Row],[Produto]],produtos,5,0),"")</f>
        <v/>
      </c>
      <c r="I284" s="100" t="str">
        <f>IFERROR(Tabela10[[#This Row],[preço De venda]]*Tabela10[[#This Row],[Qtd]],"")</f>
        <v/>
      </c>
      <c r="K284" s="112"/>
      <c r="L284" s="112"/>
      <c r="M284" s="112"/>
    </row>
    <row r="285" spans="1:13" x14ac:dyDescent="0.3">
      <c r="A285" s="97"/>
      <c r="B285" s="98"/>
      <c r="C285" s="99" t="str">
        <f>IFERROR(VLOOKUP(Tabela9[[#This Row],[Produto]],produtos,3,0),"")</f>
        <v/>
      </c>
      <c r="D285" s="100" t="str">
        <f>IFERROR(Tabela9[[#This Row],[preço uni.compra]]*Tabela9[[#This Row],[Qtd]],"")</f>
        <v/>
      </c>
      <c r="F285" s="97"/>
      <c r="G285" s="97"/>
      <c r="H285" s="99" t="str">
        <f>IFERROR(VLOOKUP(Tabela10[[#This Row],[Produto]],produtos,5,0),"")</f>
        <v/>
      </c>
      <c r="I285" s="100" t="str">
        <f>IFERROR(Tabela10[[#This Row],[preço De venda]]*Tabela10[[#This Row],[Qtd]],"")</f>
        <v/>
      </c>
      <c r="K285" s="112"/>
      <c r="L285" s="112"/>
      <c r="M285" s="112"/>
    </row>
    <row r="286" spans="1:13" x14ac:dyDescent="0.3">
      <c r="A286" s="97"/>
      <c r="B286" s="98"/>
      <c r="C286" s="99" t="str">
        <f>IFERROR(VLOOKUP(Tabela9[[#This Row],[Produto]],produtos,3,0),"")</f>
        <v/>
      </c>
      <c r="D286" s="100" t="str">
        <f>IFERROR(Tabela9[[#This Row],[preço uni.compra]]*Tabela9[[#This Row],[Qtd]],"")</f>
        <v/>
      </c>
      <c r="F286" s="97"/>
      <c r="G286" s="97"/>
      <c r="H286" s="99" t="str">
        <f>IFERROR(VLOOKUP(Tabela10[[#This Row],[Produto]],produtos,5,0),"")</f>
        <v/>
      </c>
      <c r="I286" s="100" t="str">
        <f>IFERROR(Tabela10[[#This Row],[preço De venda]]*Tabela10[[#This Row],[Qtd]],"")</f>
        <v/>
      </c>
      <c r="K286" s="112"/>
      <c r="L286" s="112"/>
      <c r="M286" s="112"/>
    </row>
    <row r="287" spans="1:13" x14ac:dyDescent="0.3">
      <c r="A287" s="97"/>
      <c r="B287" s="98"/>
      <c r="C287" s="99" t="str">
        <f>IFERROR(VLOOKUP(Tabela9[[#This Row],[Produto]],produtos,3,0),"")</f>
        <v/>
      </c>
      <c r="D287" s="100" t="str">
        <f>IFERROR(Tabela9[[#This Row],[preço uni.compra]]*Tabela9[[#This Row],[Qtd]],"")</f>
        <v/>
      </c>
      <c r="F287" s="97"/>
      <c r="G287" s="97"/>
      <c r="H287" s="99" t="str">
        <f>IFERROR(VLOOKUP(Tabela10[[#This Row],[Produto]],produtos,5,0),"")</f>
        <v/>
      </c>
      <c r="I287" s="100" t="str">
        <f>IFERROR(Tabela10[[#This Row],[preço De venda]]*Tabela10[[#This Row],[Qtd]],"")</f>
        <v/>
      </c>
      <c r="K287" s="112"/>
      <c r="L287" s="112"/>
      <c r="M287" s="112"/>
    </row>
    <row r="288" spans="1:13" x14ac:dyDescent="0.3">
      <c r="A288" s="97"/>
      <c r="B288" s="98"/>
      <c r="C288" s="99" t="str">
        <f>IFERROR(VLOOKUP(Tabela9[[#This Row],[Produto]],produtos,3,0),"")</f>
        <v/>
      </c>
      <c r="D288" s="100" t="str">
        <f>IFERROR(Tabela9[[#This Row],[preço uni.compra]]*Tabela9[[#This Row],[Qtd]],"")</f>
        <v/>
      </c>
      <c r="F288" s="97"/>
      <c r="G288" s="97"/>
      <c r="H288" s="99" t="str">
        <f>IFERROR(VLOOKUP(Tabela10[[#This Row],[Produto]],produtos,5,0),"")</f>
        <v/>
      </c>
      <c r="I288" s="100" t="str">
        <f>IFERROR(Tabela10[[#This Row],[preço De venda]]*Tabela10[[#This Row],[Qtd]],"")</f>
        <v/>
      </c>
      <c r="K288" s="112"/>
      <c r="L288" s="112"/>
      <c r="M288" s="112"/>
    </row>
    <row r="289" spans="1:13" x14ac:dyDescent="0.3">
      <c r="A289" s="97"/>
      <c r="B289" s="98"/>
      <c r="C289" s="99" t="str">
        <f>IFERROR(VLOOKUP(Tabela9[[#This Row],[Produto]],produtos,3,0),"")</f>
        <v/>
      </c>
      <c r="D289" s="100" t="str">
        <f>IFERROR(Tabela9[[#This Row],[preço uni.compra]]*Tabela9[[#This Row],[Qtd]],"")</f>
        <v/>
      </c>
      <c r="F289" s="97"/>
      <c r="G289" s="97"/>
      <c r="H289" s="99" t="str">
        <f>IFERROR(VLOOKUP(Tabela10[[#This Row],[Produto]],produtos,5,0),"")</f>
        <v/>
      </c>
      <c r="I289" s="100" t="str">
        <f>IFERROR(Tabela10[[#This Row],[preço De venda]]*Tabela10[[#This Row],[Qtd]],"")</f>
        <v/>
      </c>
      <c r="K289" s="112"/>
      <c r="L289" s="112"/>
      <c r="M289" s="112"/>
    </row>
    <row r="290" spans="1:13" x14ac:dyDescent="0.3">
      <c r="A290" s="97"/>
      <c r="B290" s="98"/>
      <c r="C290" s="99" t="str">
        <f>IFERROR(VLOOKUP(Tabela9[[#This Row],[Produto]],produtos,3,0),"")</f>
        <v/>
      </c>
      <c r="D290" s="100" t="str">
        <f>IFERROR(Tabela9[[#This Row],[preço uni.compra]]*Tabela9[[#This Row],[Qtd]],"")</f>
        <v/>
      </c>
      <c r="F290" s="97"/>
      <c r="G290" s="97"/>
      <c r="H290" s="99" t="str">
        <f>IFERROR(VLOOKUP(Tabela10[[#This Row],[Produto]],produtos,5,0),"")</f>
        <v/>
      </c>
      <c r="I290" s="100" t="str">
        <f>IFERROR(Tabela10[[#This Row],[preço De venda]]*Tabela10[[#This Row],[Qtd]],"")</f>
        <v/>
      </c>
      <c r="K290" s="112"/>
      <c r="L290" s="112"/>
      <c r="M290" s="112"/>
    </row>
    <row r="291" spans="1:13" x14ac:dyDescent="0.3">
      <c r="A291" s="97"/>
      <c r="B291" s="98"/>
      <c r="C291" s="99" t="str">
        <f>IFERROR(VLOOKUP(Tabela9[[#This Row],[Produto]],produtos,3,0),"")</f>
        <v/>
      </c>
      <c r="D291" s="100" t="str">
        <f>IFERROR(Tabela9[[#This Row],[preço uni.compra]]*Tabela9[[#This Row],[Qtd]],"")</f>
        <v/>
      </c>
      <c r="F291" s="97"/>
      <c r="G291" s="97"/>
      <c r="H291" s="99" t="str">
        <f>IFERROR(VLOOKUP(Tabela10[[#This Row],[Produto]],produtos,5,0),"")</f>
        <v/>
      </c>
      <c r="I291" s="100" t="str">
        <f>IFERROR(Tabela10[[#This Row],[preço De venda]]*Tabela10[[#This Row],[Qtd]],"")</f>
        <v/>
      </c>
      <c r="K291" s="112"/>
      <c r="L291" s="112"/>
      <c r="M291" s="112"/>
    </row>
    <row r="292" spans="1:13" x14ac:dyDescent="0.3">
      <c r="A292" s="97"/>
      <c r="B292" s="98"/>
      <c r="C292" s="99" t="str">
        <f>IFERROR(VLOOKUP(Tabela9[[#This Row],[Produto]],produtos,3,0),"")</f>
        <v/>
      </c>
      <c r="D292" s="100" t="str">
        <f>IFERROR(Tabela9[[#This Row],[preço uni.compra]]*Tabela9[[#This Row],[Qtd]],"")</f>
        <v/>
      </c>
      <c r="F292" s="97"/>
      <c r="G292" s="97"/>
      <c r="H292" s="99" t="str">
        <f>IFERROR(VLOOKUP(Tabela10[[#This Row],[Produto]],produtos,5,0),"")</f>
        <v/>
      </c>
      <c r="I292" s="100" t="str">
        <f>IFERROR(Tabela10[[#This Row],[preço De venda]]*Tabela10[[#This Row],[Qtd]],"")</f>
        <v/>
      </c>
      <c r="K292" s="112"/>
      <c r="L292" s="112"/>
      <c r="M292" s="112"/>
    </row>
    <row r="293" spans="1:13" x14ac:dyDescent="0.3">
      <c r="A293" s="97"/>
      <c r="B293" s="98"/>
      <c r="C293" s="99" t="str">
        <f>IFERROR(VLOOKUP(Tabela9[[#This Row],[Produto]],produtos,3,0),"")</f>
        <v/>
      </c>
      <c r="D293" s="100" t="str">
        <f>IFERROR(Tabela9[[#This Row],[preço uni.compra]]*Tabela9[[#This Row],[Qtd]],"")</f>
        <v/>
      </c>
      <c r="F293" s="97"/>
      <c r="G293" s="97"/>
      <c r="H293" s="99" t="str">
        <f>IFERROR(VLOOKUP(Tabela10[[#This Row],[Produto]],produtos,5,0),"")</f>
        <v/>
      </c>
      <c r="I293" s="100" t="str">
        <f>IFERROR(Tabela10[[#This Row],[preço De venda]]*Tabela10[[#This Row],[Qtd]],"")</f>
        <v/>
      </c>
      <c r="K293" s="112"/>
      <c r="L293" s="112"/>
      <c r="M293" s="112"/>
    </row>
    <row r="294" spans="1:13" x14ac:dyDescent="0.3">
      <c r="A294" s="97"/>
      <c r="B294" s="98"/>
      <c r="C294" s="99" t="str">
        <f>IFERROR(VLOOKUP(Tabela9[[#This Row],[Produto]],produtos,3,0),"")</f>
        <v/>
      </c>
      <c r="D294" s="100" t="str">
        <f>IFERROR(Tabela9[[#This Row],[preço uni.compra]]*Tabela9[[#This Row],[Qtd]],"")</f>
        <v/>
      </c>
      <c r="F294" s="97"/>
      <c r="G294" s="97"/>
      <c r="H294" s="99" t="str">
        <f>IFERROR(VLOOKUP(Tabela10[[#This Row],[Produto]],produtos,5,0),"")</f>
        <v/>
      </c>
      <c r="I294" s="100" t="str">
        <f>IFERROR(Tabela10[[#This Row],[preço De venda]]*Tabela10[[#This Row],[Qtd]],"")</f>
        <v/>
      </c>
      <c r="K294" s="112"/>
      <c r="L294" s="112"/>
      <c r="M294" s="112"/>
    </row>
    <row r="295" spans="1:13" x14ac:dyDescent="0.3">
      <c r="A295" s="97"/>
      <c r="B295" s="98"/>
      <c r="C295" s="99" t="str">
        <f>IFERROR(VLOOKUP(Tabela9[[#This Row],[Produto]],produtos,3,0),"")</f>
        <v/>
      </c>
      <c r="D295" s="100" t="str">
        <f>IFERROR(Tabela9[[#This Row],[preço uni.compra]]*Tabela9[[#This Row],[Qtd]],"")</f>
        <v/>
      </c>
      <c r="F295" s="97"/>
      <c r="G295" s="97"/>
      <c r="H295" s="99" t="str">
        <f>IFERROR(VLOOKUP(Tabela10[[#This Row],[Produto]],produtos,5,0),"")</f>
        <v/>
      </c>
      <c r="I295" s="100" t="str">
        <f>IFERROR(Tabela10[[#This Row],[preço De venda]]*Tabela10[[#This Row],[Qtd]],"")</f>
        <v/>
      </c>
      <c r="K295" s="112"/>
      <c r="L295" s="112"/>
      <c r="M295" s="112"/>
    </row>
    <row r="296" spans="1:13" x14ac:dyDescent="0.3">
      <c r="A296" s="97"/>
      <c r="B296" s="98"/>
      <c r="C296" s="99" t="str">
        <f>IFERROR(VLOOKUP(Tabela9[[#This Row],[Produto]],produtos,3,0),"")</f>
        <v/>
      </c>
      <c r="D296" s="100" t="str">
        <f>IFERROR(Tabela9[[#This Row],[preço uni.compra]]*Tabela9[[#This Row],[Qtd]],"")</f>
        <v/>
      </c>
      <c r="F296" s="97"/>
      <c r="G296" s="97"/>
      <c r="H296" s="99" t="str">
        <f>IFERROR(VLOOKUP(Tabela10[[#This Row],[Produto]],produtos,5,0),"")</f>
        <v/>
      </c>
      <c r="I296" s="100" t="str">
        <f>IFERROR(Tabela10[[#This Row],[preço De venda]]*Tabela10[[#This Row],[Qtd]],"")</f>
        <v/>
      </c>
      <c r="K296" s="112"/>
      <c r="L296" s="112"/>
      <c r="M296" s="112"/>
    </row>
    <row r="297" spans="1:13" x14ac:dyDescent="0.3">
      <c r="A297" s="97"/>
      <c r="B297" s="98"/>
      <c r="C297" s="99" t="str">
        <f>IFERROR(VLOOKUP(Tabela9[[#This Row],[Produto]],produtos,3,0),"")</f>
        <v/>
      </c>
      <c r="D297" s="100" t="str">
        <f>IFERROR(Tabela9[[#This Row],[preço uni.compra]]*Tabela9[[#This Row],[Qtd]],"")</f>
        <v/>
      </c>
      <c r="F297" s="97"/>
      <c r="G297" s="97"/>
      <c r="H297" s="99" t="str">
        <f>IFERROR(VLOOKUP(Tabela10[[#This Row],[Produto]],produtos,5,0),"")</f>
        <v/>
      </c>
      <c r="I297" s="100" t="str">
        <f>IFERROR(Tabela10[[#This Row],[preço De venda]]*Tabela10[[#This Row],[Qtd]],"")</f>
        <v/>
      </c>
      <c r="K297" s="112"/>
      <c r="L297" s="112"/>
      <c r="M297" s="112"/>
    </row>
    <row r="298" spans="1:13" x14ac:dyDescent="0.3">
      <c r="A298" s="97"/>
      <c r="B298" s="98"/>
      <c r="C298" s="99" t="str">
        <f>IFERROR(VLOOKUP(Tabela9[[#This Row],[Produto]],produtos,3,0),"")</f>
        <v/>
      </c>
      <c r="D298" s="100" t="str">
        <f>IFERROR(Tabela9[[#This Row],[preço uni.compra]]*Tabela9[[#This Row],[Qtd]],"")</f>
        <v/>
      </c>
      <c r="F298" s="97"/>
      <c r="G298" s="97"/>
      <c r="H298" s="99" t="str">
        <f>IFERROR(VLOOKUP(Tabela10[[#This Row],[Produto]],produtos,5,0),"")</f>
        <v/>
      </c>
      <c r="I298" s="100" t="str">
        <f>IFERROR(Tabela10[[#This Row],[preço De venda]]*Tabela10[[#This Row],[Qtd]],"")</f>
        <v/>
      </c>
      <c r="K298" s="112"/>
      <c r="L298" s="112"/>
      <c r="M298" s="112"/>
    </row>
    <row r="299" spans="1:13" x14ac:dyDescent="0.3">
      <c r="A299" s="97"/>
      <c r="B299" s="98"/>
      <c r="C299" s="99" t="str">
        <f>IFERROR(VLOOKUP(Tabela9[[#This Row],[Produto]],produtos,3,0),"")</f>
        <v/>
      </c>
      <c r="D299" s="100" t="str">
        <f>IFERROR(Tabela9[[#This Row],[preço uni.compra]]*Tabela9[[#This Row],[Qtd]],"")</f>
        <v/>
      </c>
      <c r="F299" s="97"/>
      <c r="G299" s="97"/>
      <c r="H299" s="99" t="str">
        <f>IFERROR(VLOOKUP(Tabela10[[#This Row],[Produto]],produtos,5,0),"")</f>
        <v/>
      </c>
      <c r="I299" s="100" t="str">
        <f>IFERROR(Tabela10[[#This Row],[preço De venda]]*Tabela10[[#This Row],[Qtd]],"")</f>
        <v/>
      </c>
      <c r="K299" s="112"/>
      <c r="L299" s="112"/>
      <c r="M299" s="112"/>
    </row>
    <row r="300" spans="1:13" x14ac:dyDescent="0.3">
      <c r="A300" s="102"/>
      <c r="B300" s="103"/>
      <c r="C300" s="108" t="str">
        <f>IFERROR(VLOOKUP(Tabela9[[#This Row],[Produto]],produtos,3,0),"")</f>
        <v/>
      </c>
      <c r="D300" s="109" t="str">
        <f>IFERROR(Tabela9[[#This Row],[preço uni.compra]]*Tabela9[[#This Row],[Qtd]],"")</f>
        <v/>
      </c>
      <c r="F300" s="102"/>
      <c r="G300" s="102"/>
      <c r="H300" s="108" t="str">
        <f>IFERROR(VLOOKUP(Tabela10[[#This Row],[Produto]],produtos,5,0),"")</f>
        <v/>
      </c>
      <c r="I300" s="109" t="str">
        <f>IFERROR(Tabela10[[#This Row],[preço De venda]]*Tabela10[[#This Row],[Qtd]],"")</f>
        <v/>
      </c>
      <c r="K300" s="112"/>
      <c r="L300" s="112"/>
      <c r="M300" s="112"/>
    </row>
  </sheetData>
  <mergeCells count="8">
    <mergeCell ref="A1:I1"/>
    <mergeCell ref="F4:H4"/>
    <mergeCell ref="A7:D7"/>
    <mergeCell ref="K7:M7"/>
    <mergeCell ref="F7:I7"/>
    <mergeCell ref="L2:M2"/>
    <mergeCell ref="I4:K4"/>
    <mergeCell ref="I5:K5"/>
  </mergeCells>
  <conditionalFormatting sqref="I5:K5">
    <cfRule type="cellIs" dxfId="113" priority="1" operator="lessThan">
      <formula>0</formula>
    </cfRule>
  </conditionalFormatting>
  <dataValidations count="2">
    <dataValidation allowBlank="1" showInputMessage="1" showErrorMessage="1" promptTitle="Atenção:" prompt="Verifique se o preço deste produto continua o mesmo, se não altere o cadastro de preço deste produto." sqref="C9:C300" xr:uid="{00000000-0002-0000-0900-000000000000}"/>
    <dataValidation allowBlank="1" showInputMessage="1" showErrorMessage="1" promptTitle="ATENÇÃO:" prompt="Verifique se o preço de compra deste produto continua o mesmo da tabela de cadastro , caso seja preciso altere, na tabela de produtos." sqref="B9:B300" xr:uid="{00000000-0002-0000-0900-00000100000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55F8FED-C157-4255-856B-BDB193A9D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iangles" iconId="1"/>
              <x14:cfIcon iconSet="3Triangles" iconId="2"/>
            </x14:iconSet>
          </x14:cfRule>
          <xm:sqref>K9:K300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OFFSET(produtos!$B$4,0,0,COUNTA(produtos!$B$4:$B$9997),1)</xm:f>
          </x14:formula1>
          <xm:sqref>A9:A300 F9:F300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 C o l u n a 1 < / s t r i n g > < / k e y > < v a l u e > < i n t > 8 6 < / i n t > < / v a l u e > < / i t e m > < i t e m > < k e y > < s t r i n g > C o l u n a 2 < / s t r i n g > < / k e y > < v a l u e > < i n t > 8 6 < / i n t > < / v a l u e > < / i t e m > < i t e m > < k e y > < s t r i n g > C o l u n a 3 < / s t r i n g > < / k e y > < v a l u e > < i n t > 8 6 < / i n t > < / v a l u e > < / i t e m > < i t e m > < k e y > < s t r i n g > C o l u n a 4 < / s t r i n g > < / k e y > < v a l u e > < i n t > 8 6 < / i n t > < / v a l u e > < / i t e m > < / C o l u m n W i d t h s > < C o l u m n D i s p l a y I n d e x > < i t e m > < k e y > < s t r i n g > C o l u n a 1 < / s t r i n g > < / k e y > < v a l u e > < i n t > 0 < / i n t > < / v a l u e > < / i t e m > < i t e m > < k e y > < s t r i n g > C o l u n a 2 < / s t r i n g > < / k e y > < v a l u e > < i n t > 1 < / i n t > < / v a l u e > < / i t e m > < i t e m > < k e y > < s t r i n g > C o l u n a 3 < / s t r i n g > < / k e y > < v a l u e > < i n t > 2 < / i n t > < / v a l u e > < / i t e m > < i t e m > < k e y > < s t r i n g > C o l u n a 4 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 2 0 1 7 - 0 8 - 2 9 T 2 0 : 2 0 : 1 6 . 5 0 6 9 8 1 8 - 0 3 : 0 0 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 C o l u m n s \ C o l u n a 1 < / K e y > < / D i a g r a m O b j e c t K e y > < D i a g r a m O b j e c t K e y > < K e y > C o l u m n s \ C o l u n a 2 < / K e y > < / D i a g r a m O b j e c t K e y > < D i a g r a m O b j e c t K e y > < K e y > C o l u m n s \ C o l u n a 3 < / K e y > < / D i a g r a m O b j e c t K e y > < D i a g r a m O b j e c t K e y > < K e y > C o l u m n s \ C o l u n a 4 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 T a b e l a 1 < / E x c e l T a b l e N a m e > < G e m i n i T a b l e I d > T a b e l a 1 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16DCF9E-25E5-45B4-BB8B-48C8E2AE8CCD}">
  <ds:schemaRefs/>
</ds:datastoreItem>
</file>

<file path=customXml/itemProps10.xml><?xml version="1.0" encoding="utf-8"?>
<ds:datastoreItem xmlns:ds="http://schemas.openxmlformats.org/officeDocument/2006/customXml" ds:itemID="{091C2531-E98A-43DD-82E2-CC2E0CA8D7AA}">
  <ds:schemaRefs/>
</ds:datastoreItem>
</file>

<file path=customXml/itemProps11.xml><?xml version="1.0" encoding="utf-8"?>
<ds:datastoreItem xmlns:ds="http://schemas.openxmlformats.org/officeDocument/2006/customXml" ds:itemID="{02EFC8B6-245B-47D1-B81E-B12313CBB979}">
  <ds:schemaRefs/>
</ds:datastoreItem>
</file>

<file path=customXml/itemProps12.xml><?xml version="1.0" encoding="utf-8"?>
<ds:datastoreItem xmlns:ds="http://schemas.openxmlformats.org/officeDocument/2006/customXml" ds:itemID="{0D4C9945-AFE9-468A-8139-8C459FD3C72E}">
  <ds:schemaRefs/>
</ds:datastoreItem>
</file>

<file path=customXml/itemProps13.xml><?xml version="1.0" encoding="utf-8"?>
<ds:datastoreItem xmlns:ds="http://schemas.openxmlformats.org/officeDocument/2006/customXml" ds:itemID="{3948C5AA-5408-48B3-B037-3038FFA6DEAD}">
  <ds:schemaRefs/>
</ds:datastoreItem>
</file>

<file path=customXml/itemProps14.xml><?xml version="1.0" encoding="utf-8"?>
<ds:datastoreItem xmlns:ds="http://schemas.openxmlformats.org/officeDocument/2006/customXml" ds:itemID="{29FC42A4-A0D3-45CC-B851-CCB895DE731F}">
  <ds:schemaRefs/>
</ds:datastoreItem>
</file>

<file path=customXml/itemProps15.xml><?xml version="1.0" encoding="utf-8"?>
<ds:datastoreItem xmlns:ds="http://schemas.openxmlformats.org/officeDocument/2006/customXml" ds:itemID="{224DAF32-9A61-4019-BCE3-02BB22B17AEB}">
  <ds:schemaRefs/>
</ds:datastoreItem>
</file>

<file path=customXml/itemProps16.xml><?xml version="1.0" encoding="utf-8"?>
<ds:datastoreItem xmlns:ds="http://schemas.openxmlformats.org/officeDocument/2006/customXml" ds:itemID="{2E8AE1DB-2138-4E46-A6D9-E9A8D72FCEF2}">
  <ds:schemaRefs/>
</ds:datastoreItem>
</file>

<file path=customXml/itemProps17.xml><?xml version="1.0" encoding="utf-8"?>
<ds:datastoreItem xmlns:ds="http://schemas.openxmlformats.org/officeDocument/2006/customXml" ds:itemID="{04955316-E9C8-4F32-9F09-CF15CB7F66B4}">
  <ds:schemaRefs/>
</ds:datastoreItem>
</file>

<file path=customXml/itemProps18.xml><?xml version="1.0" encoding="utf-8"?>
<ds:datastoreItem xmlns:ds="http://schemas.openxmlformats.org/officeDocument/2006/customXml" ds:itemID="{DB7D5DC6-8751-46D2-A9C6-BE22897C1BDB}">
  <ds:schemaRefs/>
</ds:datastoreItem>
</file>

<file path=customXml/itemProps2.xml><?xml version="1.0" encoding="utf-8"?>
<ds:datastoreItem xmlns:ds="http://schemas.openxmlformats.org/officeDocument/2006/customXml" ds:itemID="{7B5D4C8D-5456-422B-9307-EA558B110DF5}">
  <ds:schemaRefs/>
</ds:datastoreItem>
</file>

<file path=customXml/itemProps3.xml><?xml version="1.0" encoding="utf-8"?>
<ds:datastoreItem xmlns:ds="http://schemas.openxmlformats.org/officeDocument/2006/customXml" ds:itemID="{D7DE5590-FB56-40FC-9FB9-329D5BC99777}">
  <ds:schemaRefs/>
</ds:datastoreItem>
</file>

<file path=customXml/itemProps4.xml><?xml version="1.0" encoding="utf-8"?>
<ds:datastoreItem xmlns:ds="http://schemas.openxmlformats.org/officeDocument/2006/customXml" ds:itemID="{C48EC1A0-592A-4ED2-9381-5A20EF6752DA}">
  <ds:schemaRefs/>
</ds:datastoreItem>
</file>

<file path=customXml/itemProps5.xml><?xml version="1.0" encoding="utf-8"?>
<ds:datastoreItem xmlns:ds="http://schemas.openxmlformats.org/officeDocument/2006/customXml" ds:itemID="{9AB17A74-5A2E-4E03-93EC-D537FF3164E6}">
  <ds:schemaRefs/>
</ds:datastoreItem>
</file>

<file path=customXml/itemProps6.xml><?xml version="1.0" encoding="utf-8"?>
<ds:datastoreItem xmlns:ds="http://schemas.openxmlformats.org/officeDocument/2006/customXml" ds:itemID="{E6C71CC4-9436-4958-85CD-6704EE66FD30}">
  <ds:schemaRefs/>
</ds:datastoreItem>
</file>

<file path=customXml/itemProps7.xml><?xml version="1.0" encoding="utf-8"?>
<ds:datastoreItem xmlns:ds="http://schemas.openxmlformats.org/officeDocument/2006/customXml" ds:itemID="{8E5C3C08-4184-420F-9C44-523C855A057B}">
  <ds:schemaRefs/>
</ds:datastoreItem>
</file>

<file path=customXml/itemProps8.xml><?xml version="1.0" encoding="utf-8"?>
<ds:datastoreItem xmlns:ds="http://schemas.openxmlformats.org/officeDocument/2006/customXml" ds:itemID="{D8FD9FDD-7B91-4D4B-A67B-26601386781D}">
  <ds:schemaRefs/>
</ds:datastoreItem>
</file>

<file path=customXml/itemProps9.xml><?xml version="1.0" encoding="utf-8"?>
<ds:datastoreItem xmlns:ds="http://schemas.openxmlformats.org/officeDocument/2006/customXml" ds:itemID="{40F53C6B-E492-44D2-85BE-21C15594EB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26</vt:i4>
      </vt:variant>
    </vt:vector>
  </HeadingPairs>
  <TitlesOfParts>
    <vt:vector size="40" baseType="lpstr">
      <vt:lpstr>Danificados &amp; C.interno</vt:lpstr>
      <vt:lpstr>Set</vt:lpstr>
      <vt:lpstr>produtos</vt:lpstr>
      <vt:lpstr>out</vt:lpstr>
      <vt:lpstr>Nov</vt:lpstr>
      <vt:lpstr>Dez</vt:lpstr>
      <vt:lpstr>Jan</vt:lpstr>
      <vt:lpstr>fev</vt:lpstr>
      <vt:lpstr>Mar</vt:lpstr>
      <vt:lpstr>Abr</vt:lpstr>
      <vt:lpstr>Maio</vt:lpstr>
      <vt:lpstr>jun</vt:lpstr>
      <vt:lpstr>Julho</vt:lpstr>
      <vt:lpstr>Agos</vt:lpstr>
      <vt:lpstr>ent_abr</vt:lpstr>
      <vt:lpstr>ent_fev</vt:lpstr>
      <vt:lpstr>ent_mar</vt:lpstr>
      <vt:lpstr>lucro_abr</vt:lpstr>
      <vt:lpstr>lucro_agos</vt:lpstr>
      <vt:lpstr>lucro_dez</vt:lpstr>
      <vt:lpstr>lucro_fev</vt:lpstr>
      <vt:lpstr>lucro_jan</vt:lpstr>
      <vt:lpstr>lucro_julho</vt:lpstr>
      <vt:lpstr>lucro_jun</vt:lpstr>
      <vt:lpstr>lucro_maio</vt:lpstr>
      <vt:lpstr>lucro_mar</vt:lpstr>
      <vt:lpstr>lucro_nov</vt:lpstr>
      <vt:lpstr>lucro_out</vt:lpstr>
      <vt:lpstr>lucro_set</vt:lpstr>
      <vt:lpstr>mt_pro</vt:lpstr>
      <vt:lpstr>p_estq</vt:lpstr>
      <vt:lpstr>preço_compra</vt:lpstr>
      <vt:lpstr>pro_vendas</vt:lpstr>
      <vt:lpstr>PROD_ENT_OUT</vt:lpstr>
      <vt:lpstr>produtos</vt:lpstr>
      <vt:lpstr>saldo_abr</vt:lpstr>
      <vt:lpstr>saldo_fev</vt:lpstr>
      <vt:lpstr>ven_abr</vt:lpstr>
      <vt:lpstr>ven_fev</vt:lpstr>
      <vt:lpstr>ven_mar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alcilandio</dc:creator>
  <cp:keywords>DNA excel</cp:keywords>
  <cp:lastModifiedBy>thoni rodrigues</cp:lastModifiedBy>
  <dcterms:created xsi:type="dcterms:W3CDTF">2017-08-29T21:18:30Z</dcterms:created>
  <dcterms:modified xsi:type="dcterms:W3CDTF">2022-06-24T17:15:58Z</dcterms:modified>
</cp:coreProperties>
</file>