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se\Thesis_Matlab_Code\Perfect_Kinematics_Thesis_A_matrix_version\Code\Excel Files\"/>
    </mc:Choice>
  </mc:AlternateContent>
  <xr:revisionPtr revIDLastSave="0" documentId="13_ncr:1_{EBE62C3D-FEBD-4876-8AD6-DDDA1B65E0FE}" xr6:coauthVersionLast="47" xr6:coauthVersionMax="47" xr10:uidLastSave="{00000000-0000-0000-0000-000000000000}"/>
  <bookViews>
    <workbookView xWindow="46530" yWindow="1155" windowWidth="21600" windowHeight="11385" tabRatio="500" activeTab="2" xr2:uid="{00000000-000D-0000-FFFF-FFFF00000000}"/>
  </bookViews>
  <sheets>
    <sheet name="Motions" sheetId="4" r:id="rId1"/>
    <sheet name="Bodies" sheetId="1" r:id="rId2"/>
    <sheet name="Joints" sheetId="2" r:id="rId3"/>
    <sheet name="Help with perpendiculars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3" i="2" l="1"/>
  <c r="G43" i="2"/>
  <c r="E43" i="2"/>
  <c r="F42" i="2"/>
  <c r="G42" i="2"/>
  <c r="E42" i="2"/>
  <c r="F40" i="2"/>
  <c r="G40" i="2"/>
  <c r="E40" i="2"/>
  <c r="F39" i="2"/>
  <c r="G39" i="2"/>
  <c r="E39" i="2"/>
  <c r="E34" i="2" l="1"/>
  <c r="F34" i="2"/>
  <c r="E35" i="2"/>
  <c r="F35" i="2"/>
  <c r="K7" i="1" l="1"/>
  <c r="J7" i="1"/>
  <c r="I7" i="1"/>
  <c r="H7" i="1"/>
  <c r="G7" i="1"/>
  <c r="F7" i="1"/>
  <c r="F51" i="2" l="1"/>
  <c r="G51" i="2"/>
  <c r="E51" i="2"/>
  <c r="J14" i="4"/>
  <c r="N4" i="4"/>
  <c r="J5" i="4"/>
  <c r="N6" i="4" s="1"/>
  <c r="J6" i="4"/>
  <c r="N7" i="4" s="1"/>
  <c r="J4" i="4"/>
  <c r="N5" i="4" s="1"/>
  <c r="Q5" i="4" s="1"/>
  <c r="I29" i="3"/>
  <c r="I31" i="3" s="1"/>
  <c r="H29" i="3"/>
  <c r="H31" i="3" s="1"/>
  <c r="G29" i="3"/>
  <c r="G31" i="3" s="1"/>
  <c r="I22" i="3"/>
  <c r="I24" i="3" s="1"/>
  <c r="H22" i="3"/>
  <c r="M22" i="3" s="1"/>
  <c r="M24" i="3" s="1"/>
  <c r="G22" i="3"/>
  <c r="G24" i="3" s="1"/>
  <c r="C14" i="3"/>
  <c r="D13" i="3"/>
  <c r="C13" i="3"/>
  <c r="B13" i="3"/>
  <c r="D12" i="3"/>
  <c r="C12" i="3"/>
  <c r="B12" i="3"/>
  <c r="B14" i="3" s="1"/>
  <c r="D4" i="3"/>
  <c r="C4" i="3"/>
  <c r="B4" i="3"/>
  <c r="C5" i="3" s="1"/>
  <c r="D3" i="3"/>
  <c r="C3" i="3"/>
  <c r="B3" i="3"/>
  <c r="D2" i="3"/>
  <c r="C2" i="3"/>
  <c r="B2" i="3"/>
  <c r="G45" i="2"/>
  <c r="F45" i="2"/>
  <c r="E45" i="2"/>
  <c r="G44" i="2"/>
  <c r="F44" i="2"/>
  <c r="E44" i="2"/>
  <c r="G41" i="2"/>
  <c r="F41" i="2"/>
  <c r="E41" i="2"/>
  <c r="I12" i="3"/>
  <c r="H12" i="3"/>
  <c r="G12" i="3"/>
  <c r="D22" i="3"/>
  <c r="C22" i="3"/>
  <c r="B23" i="3"/>
  <c r="E7" i="1"/>
  <c r="I2" i="3" s="1"/>
  <c r="D7" i="1"/>
  <c r="H2" i="3" s="1"/>
  <c r="C7" i="1"/>
  <c r="G2" i="3" s="1"/>
  <c r="E6" i="1"/>
  <c r="H6" i="1" s="1"/>
  <c r="D6" i="1"/>
  <c r="G6" i="1" s="1"/>
  <c r="C6" i="1"/>
  <c r="I6" i="1" s="1"/>
  <c r="E5" i="1"/>
  <c r="H5" i="1" s="1"/>
  <c r="D5" i="1"/>
  <c r="G5" i="1" s="1"/>
  <c r="C5" i="1"/>
  <c r="I5" i="1" s="1"/>
  <c r="K5" i="1" l="1"/>
  <c r="J5" i="1"/>
  <c r="K6" i="1"/>
  <c r="J6" i="1"/>
  <c r="H24" i="3"/>
  <c r="G25" i="3" s="1"/>
  <c r="G26" i="3" s="1"/>
  <c r="L22" i="3"/>
  <c r="L24" i="3" s="1"/>
  <c r="N22" i="3"/>
  <c r="N24" i="3" s="1"/>
  <c r="Q6" i="4"/>
  <c r="D5" i="3"/>
  <c r="B5" i="3"/>
  <c r="D6" i="3" s="1"/>
  <c r="Q7" i="4"/>
  <c r="D15" i="3"/>
  <c r="G32" i="3"/>
  <c r="I33" i="3" s="1"/>
  <c r="I13" i="3"/>
  <c r="G3" i="3"/>
  <c r="H3" i="3"/>
  <c r="G13" i="3"/>
  <c r="I3" i="3"/>
  <c r="H13" i="3"/>
  <c r="D23" i="3"/>
  <c r="C24" i="3"/>
  <c r="D24" i="3"/>
  <c r="D14" i="3"/>
  <c r="C15" i="3" s="1"/>
  <c r="C23" i="3"/>
  <c r="B22" i="3"/>
  <c r="L25" i="3" l="1"/>
  <c r="M26" i="3" s="1"/>
  <c r="H33" i="3"/>
  <c r="G33" i="3"/>
  <c r="C6" i="3"/>
  <c r="B6" i="3"/>
  <c r="I26" i="3"/>
  <c r="H26" i="3"/>
  <c r="H5" i="3"/>
  <c r="H15" i="3"/>
  <c r="G5" i="3"/>
  <c r="G15" i="3"/>
  <c r="I15" i="3"/>
  <c r="I5" i="3"/>
  <c r="B16" i="3"/>
  <c r="B15" i="3"/>
  <c r="C16" i="3" s="1"/>
  <c r="B8" i="3"/>
  <c r="B9" i="3" s="1"/>
  <c r="C8" i="3"/>
  <c r="C9" i="3" s="1"/>
  <c r="D8" i="3"/>
  <c r="D9" i="3" s="1"/>
  <c r="B24" i="3"/>
  <c r="C25" i="3" s="1"/>
  <c r="B25" i="3"/>
  <c r="N26" i="3" l="1"/>
  <c r="L26" i="3"/>
  <c r="H16" i="3"/>
  <c r="I6" i="3"/>
  <c r="H6" i="3"/>
  <c r="I16" i="3"/>
  <c r="D26" i="3"/>
  <c r="G16" i="3"/>
  <c r="G6" i="3"/>
  <c r="D25" i="3"/>
  <c r="B26" i="3" s="1"/>
  <c r="D16" i="3"/>
  <c r="B18" i="3" s="1"/>
  <c r="B19" i="3" s="1"/>
  <c r="D18" i="3" l="1"/>
  <c r="D19" i="3" s="1"/>
  <c r="C18" i="3"/>
  <c r="C19" i="3" s="1"/>
  <c r="G8" i="3"/>
  <c r="G9" i="3" s="1"/>
  <c r="I8" i="3"/>
  <c r="I9" i="3" s="1"/>
  <c r="H18" i="3"/>
  <c r="H19" i="3" s="1"/>
  <c r="H8" i="3"/>
  <c r="H9" i="3" s="1"/>
  <c r="I18" i="3"/>
  <c r="I19" i="3" s="1"/>
  <c r="G18" i="3"/>
  <c r="G19" i="3" s="1"/>
  <c r="C26" i="3"/>
  <c r="C28" i="3" s="1"/>
  <c r="C29" i="3" s="1"/>
  <c r="B28" i="3" l="1"/>
  <c r="B29" i="3" s="1"/>
  <c r="D28" i="3"/>
  <c r="D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tc={4A58C904-E57B-46DD-A39F-65E19AC995F5}</author>
  </authors>
  <commentList>
    <comment ref="B4" authorId="0" shapeId="0" xr:uid="{4A58C904-E57B-46DD-A39F-65E19AC995F5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Upright</t>
      </text>
    </comment>
  </commentList>
</comments>
</file>

<file path=xl/sharedStrings.xml><?xml version="1.0" encoding="utf-8"?>
<sst xmlns="http://schemas.openxmlformats.org/spreadsheetml/2006/main" count="247" uniqueCount="109">
  <si>
    <t>Origin</t>
  </si>
  <si>
    <t>Point on x axis</t>
  </si>
  <si>
    <t>Point on y axis</t>
  </si>
  <si>
    <t>Mass</t>
  </si>
  <si>
    <t>Inertia Moment</t>
  </si>
  <si>
    <t>Body No.</t>
  </si>
  <si>
    <t>Suspension Bodies</t>
  </si>
  <si>
    <t>x</t>
  </si>
  <si>
    <t>y</t>
  </si>
  <si>
    <t>z</t>
  </si>
  <si>
    <t>Chassis</t>
  </si>
  <si>
    <t>Wheel FL</t>
  </si>
  <si>
    <t>Upper A-arm FL</t>
  </si>
  <si>
    <t xml:space="preserve">   Help with perpendiculars</t>
  </si>
  <si>
    <t>Lower A-arm FL</t>
  </si>
  <si>
    <t>Tie-rod FL</t>
  </si>
  <si>
    <t>Rack</t>
  </si>
  <si>
    <t>Wheel FR</t>
  </si>
  <si>
    <t>Wheel RL</t>
  </si>
  <si>
    <t>Wheel RR</t>
  </si>
  <si>
    <t>Spherical</t>
  </si>
  <si>
    <t>Suspension Joints</t>
  </si>
  <si>
    <t>Type</t>
  </si>
  <si>
    <t>Notes</t>
  </si>
  <si>
    <t>Body 1</t>
  </si>
  <si>
    <t>Body 2</t>
  </si>
  <si>
    <t>sp</t>
  </si>
  <si>
    <t>Upper A-arm Front FL</t>
  </si>
  <si>
    <t>Upper A-arm Rear FL</t>
  </si>
  <si>
    <t>Upper A-arm - Upright FL</t>
  </si>
  <si>
    <t>Lower A-arm Front FL</t>
  </si>
  <si>
    <t>Lower A-arm Rear FL</t>
  </si>
  <si>
    <t>Lower A-arm - Upright FL</t>
  </si>
  <si>
    <t>Tie-rod - Upright FL</t>
  </si>
  <si>
    <t>Universal</t>
  </si>
  <si>
    <t>si</t>
  </si>
  <si>
    <t>sj</t>
  </si>
  <si>
    <t>Tie-rod - Rack FL</t>
  </si>
  <si>
    <t>Revolute</t>
  </si>
  <si>
    <t>Vector on axis</t>
  </si>
  <si>
    <t>Cylindrical</t>
  </si>
  <si>
    <t>Chassis - Rack</t>
  </si>
  <si>
    <t>Translation</t>
  </si>
  <si>
    <t>Simple</t>
  </si>
  <si>
    <t>Body</t>
  </si>
  <si>
    <t>pos0</t>
  </si>
  <si>
    <t>direction</t>
  </si>
  <si>
    <t>Ground</t>
  </si>
  <si>
    <t>Driver</t>
  </si>
  <si>
    <t>v0</t>
  </si>
  <si>
    <t>a0</t>
  </si>
  <si>
    <t>rack</t>
  </si>
  <si>
    <t>wheel FL</t>
  </si>
  <si>
    <t>Points of Interest</t>
  </si>
  <si>
    <t>spi</t>
  </si>
  <si>
    <t>Point</t>
  </si>
  <si>
    <t>Wheel - Fore FL</t>
  </si>
  <si>
    <t>Wheel - Aft FL</t>
  </si>
  <si>
    <t>Wheel - Down FL</t>
  </si>
  <si>
    <t>Wheel - Up FL</t>
  </si>
  <si>
    <t>Pushrod x axis</t>
  </si>
  <si>
    <t>Tie-rod x axis</t>
  </si>
  <si>
    <t>Point A</t>
  </si>
  <si>
    <t>Vector AB</t>
  </si>
  <si>
    <t>Vector AD on same plane as AB</t>
  </si>
  <si>
    <t>Normal Vector</t>
  </si>
  <si>
    <t>Vector AC on the same plane but perpendicular to AB</t>
  </si>
  <si>
    <t>Vector AC x direction imposition</t>
  </si>
  <si>
    <t>Vector AC normalized and with coordinates rectified</t>
  </si>
  <si>
    <t>Point C</t>
  </si>
  <si>
    <t>Bell Crank y axis</t>
  </si>
  <si>
    <t>Tie-rod x axis (rear)</t>
  </si>
  <si>
    <t>Damper y</t>
  </si>
  <si>
    <t>Bellcrank FL</t>
  </si>
  <si>
    <t>Bellcrank FR</t>
  </si>
  <si>
    <t>Bellcrank RL</t>
  </si>
  <si>
    <t>Pivot Point</t>
  </si>
  <si>
    <t>Axis Point</t>
  </si>
  <si>
    <t>Axis Vector</t>
  </si>
  <si>
    <t>Vector Norm</t>
  </si>
  <si>
    <t>Axis Vector (Normalized)</t>
  </si>
  <si>
    <t>Motions</t>
  </si>
  <si>
    <t>Steering</t>
  </si>
  <si>
    <t>Heave</t>
  </si>
  <si>
    <t>Pitch</t>
  </si>
  <si>
    <t>Roll</t>
  </si>
  <si>
    <t>º</t>
  </si>
  <si>
    <t>mm</t>
  </si>
  <si>
    <t>Steering Ratio</t>
  </si>
  <si>
    <t>Wheelbase</t>
  </si>
  <si>
    <t>Simulation Time</t>
  </si>
  <si>
    <t>s</t>
  </si>
  <si>
    <t>Run simulation for</t>
  </si>
  <si>
    <t>Track Front</t>
  </si>
  <si>
    <t>Track Rear</t>
  </si>
  <si>
    <t>Steering Rack Displacement</t>
  </si>
  <si>
    <t>Pitch Displacement</t>
  </si>
  <si>
    <t>Roll Displacement Rear</t>
  </si>
  <si>
    <t>Roll Displacement Front</t>
  </si>
  <si>
    <t>Displacement FL</t>
  </si>
  <si>
    <t>Displacement RR</t>
  </si>
  <si>
    <t>Displacement RL</t>
  </si>
  <si>
    <t>Displacement FR</t>
  </si>
  <si>
    <t>Speed</t>
  </si>
  <si>
    <t>mm/s</t>
  </si>
  <si>
    <t>º/s</t>
  </si>
  <si>
    <t>Steering linear speed</t>
  </si>
  <si>
    <t>Time Step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</si>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</sst>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002060"/>
      <name val="Calibri"/>
      <family val="2"/>
      <charset val="1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sz val="10"/>
      <color rgb="FFFFFFFF"/>
      <name val="Arial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2F5597"/>
        <bgColor rgb="FF66669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/>
    <xf numFmtId="0" fontId="5" fillId="0" borderId="9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0" fillId="5" borderId="0" xfId="0" applyFont="1" applyFill="1"/>
    <xf numFmtId="0" fontId="10" fillId="0" borderId="0" xfId="0" applyFont="1" applyFill="1"/>
    <xf numFmtId="0" fontId="0" fillId="0" borderId="0" xfId="0" applyFill="1"/>
    <xf numFmtId="0" fontId="9" fillId="0" borderId="0" xfId="0" applyFont="1"/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9" fillId="0" borderId="2" xfId="0" applyFont="1" applyBorder="1"/>
    <xf numFmtId="1" fontId="0" fillId="0" borderId="3" xfId="0" applyNumberFormat="1" applyBorder="1"/>
    <xf numFmtId="0" fontId="0" fillId="0" borderId="4" xfId="0" applyBorder="1"/>
    <xf numFmtId="0" fontId="9" fillId="0" borderId="5" xfId="0" applyFont="1" applyBorder="1"/>
    <xf numFmtId="0" fontId="0" fillId="0" borderId="6" xfId="0" applyBorder="1"/>
    <xf numFmtId="0" fontId="9" fillId="0" borderId="9" xfId="0" applyFont="1" applyBorder="1"/>
    <xf numFmtId="0" fontId="0" fillId="0" borderId="7" xfId="0" applyBorder="1"/>
    <xf numFmtId="0" fontId="0" fillId="0" borderId="8" xfId="0" applyBorder="1"/>
    <xf numFmtId="0" fontId="7" fillId="5" borderId="0" xfId="0" applyFont="1" applyFill="1"/>
    <xf numFmtId="0" fontId="13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spension_fst10e-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ions"/>
      <sheetName val="Bodies"/>
      <sheetName val="Joints"/>
      <sheetName val="Help with perpendiculars"/>
    </sheetNames>
    <sheetDataSet>
      <sheetData sheetId="0"/>
      <sheetData sheetId="1"/>
      <sheetData sheetId="2">
        <row r="44">
          <cell r="F44">
            <v>57</v>
          </cell>
          <cell r="G44">
            <v>255</v>
          </cell>
          <cell r="H44">
            <v>149.5</v>
          </cell>
        </row>
      </sheetData>
      <sheetData sheetId="3">
        <row r="9">
          <cell r="G9">
            <v>55.999980713382541</v>
          </cell>
          <cell r="H9">
            <v>577.00621035071117</v>
          </cell>
          <cell r="I9">
            <v>152.9420663851775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ago Miguel Serralha Pinheiro de Carvalho" id="{4A749789-3813-4A05-B5F2-92047679DC38}" userId="87df987620a51d2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2-01-21T17:15:54.32" personId="{4A749789-3813-4A05-B5F2-92047679DC38}" id="{4A58C904-E57B-46DD-A39F-65E19AC995F5}">
    <text>Upright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T18" sqref="T18"/>
    </sheetView>
  </sheetViews>
  <sheetFormatPr defaultRowHeight="15" x14ac:dyDescent="0.25"/>
  <cols>
    <col min="9" max="9" width="21.42578125" customWidth="1"/>
    <col min="13" max="13" width="24.42578125" bestFit="1" customWidth="1"/>
    <col min="16" max="16" width="15.140625" bestFit="1" customWidth="1"/>
  </cols>
  <sheetData>
    <row r="3" spans="2:19" x14ac:dyDescent="0.25">
      <c r="B3" s="53" t="s">
        <v>81</v>
      </c>
      <c r="C3" s="54"/>
      <c r="D3" s="54"/>
      <c r="E3" s="55"/>
    </row>
    <row r="4" spans="2:19" x14ac:dyDescent="0.25">
      <c r="B4" s="51" t="s">
        <v>82</v>
      </c>
      <c r="C4" s="58"/>
      <c r="D4" s="29">
        <v>0</v>
      </c>
      <c r="E4" s="29" t="s">
        <v>86</v>
      </c>
      <c r="I4" s="36" t="s">
        <v>93</v>
      </c>
      <c r="J4" s="37">
        <f>Bodies!D4-Bodies!D9</f>
        <v>600</v>
      </c>
      <c r="K4" s="38" t="s">
        <v>87</v>
      </c>
      <c r="M4" s="36" t="s">
        <v>95</v>
      </c>
      <c r="N4" s="38">
        <f>D4/360*J7</f>
        <v>0</v>
      </c>
      <c r="P4" s="36" t="s">
        <v>99</v>
      </c>
      <c r="Q4" s="38">
        <v>26.827000000000002</v>
      </c>
      <c r="S4" s="32"/>
    </row>
    <row r="5" spans="2:19" x14ac:dyDescent="0.25">
      <c r="B5" s="56" t="s">
        <v>83</v>
      </c>
      <c r="C5" s="57"/>
      <c r="D5" s="29">
        <v>0</v>
      </c>
      <c r="E5" s="29" t="s">
        <v>87</v>
      </c>
      <c r="I5" s="39" t="s">
        <v>94</v>
      </c>
      <c r="J5" s="18">
        <f>Bodies!D13-Bodies!D17</f>
        <v>0</v>
      </c>
      <c r="K5" s="40" t="s">
        <v>87</v>
      </c>
      <c r="M5" s="39" t="s">
        <v>98</v>
      </c>
      <c r="N5" s="40">
        <f>SIN(RADIANS(D6))*J4/2</f>
        <v>0</v>
      </c>
      <c r="P5" s="39" t="s">
        <v>102</v>
      </c>
      <c r="Q5" s="40">
        <f>(D5-N5-N7)</f>
        <v>0</v>
      </c>
      <c r="S5" s="32"/>
    </row>
    <row r="6" spans="2:19" x14ac:dyDescent="0.25">
      <c r="B6" s="56" t="s">
        <v>85</v>
      </c>
      <c r="C6" s="57"/>
      <c r="D6" s="29">
        <v>0</v>
      </c>
      <c r="E6" s="29" t="s">
        <v>86</v>
      </c>
      <c r="I6" s="39" t="s">
        <v>89</v>
      </c>
      <c r="J6" s="18">
        <f>Bodies!C4-Bodies!C13</f>
        <v>0</v>
      </c>
      <c r="K6" s="40" t="s">
        <v>87</v>
      </c>
      <c r="M6" s="39" t="s">
        <v>97</v>
      </c>
      <c r="N6" s="40">
        <f>SIN(RADIANS(D6))*J5/2</f>
        <v>0</v>
      </c>
      <c r="P6" s="39" t="s">
        <v>101</v>
      </c>
      <c r="Q6" s="40">
        <f>(D5+N6+N7)</f>
        <v>0</v>
      </c>
      <c r="S6" s="32"/>
    </row>
    <row r="7" spans="2:19" x14ac:dyDescent="0.25">
      <c r="B7" s="56" t="s">
        <v>84</v>
      </c>
      <c r="C7" s="57"/>
      <c r="D7" s="29">
        <v>2</v>
      </c>
      <c r="E7" s="29" t="s">
        <v>86</v>
      </c>
      <c r="I7" s="41" t="s">
        <v>88</v>
      </c>
      <c r="J7" s="42">
        <v>75</v>
      </c>
      <c r="K7" s="43"/>
      <c r="M7" s="41" t="s">
        <v>96</v>
      </c>
      <c r="N7" s="43">
        <f>SIN(RADIANS(D7))*J6/2</f>
        <v>0</v>
      </c>
      <c r="P7" s="41" t="s">
        <v>100</v>
      </c>
      <c r="Q7" s="43">
        <f>(D5-N6+N7)</f>
        <v>0</v>
      </c>
      <c r="S7" s="32"/>
    </row>
    <row r="8" spans="2:19" x14ac:dyDescent="0.25">
      <c r="B8" s="30"/>
      <c r="C8" s="30"/>
      <c r="D8" s="30"/>
      <c r="E8" s="30"/>
    </row>
    <row r="9" spans="2:19" x14ac:dyDescent="0.25">
      <c r="B9" s="48" t="s">
        <v>90</v>
      </c>
      <c r="C9" s="49"/>
      <c r="D9" s="49"/>
      <c r="E9" s="50"/>
    </row>
    <row r="10" spans="2:19" x14ac:dyDescent="0.25">
      <c r="B10" s="51" t="s">
        <v>92</v>
      </c>
      <c r="C10" s="52"/>
      <c r="D10" s="44">
        <v>10</v>
      </c>
      <c r="E10" s="44" t="s">
        <v>91</v>
      </c>
    </row>
    <row r="11" spans="2:19" x14ac:dyDescent="0.25">
      <c r="B11" s="47" t="s">
        <v>107</v>
      </c>
      <c r="C11" s="47"/>
      <c r="D11" s="44">
        <v>1</v>
      </c>
      <c r="E11" s="44" t="s">
        <v>91</v>
      </c>
    </row>
    <row r="12" spans="2:19" x14ac:dyDescent="0.25">
      <c r="B12" s="31"/>
      <c r="C12" s="31"/>
      <c r="D12" s="31"/>
      <c r="E12" s="31"/>
    </row>
    <row r="13" spans="2:19" x14ac:dyDescent="0.25">
      <c r="B13" s="48" t="s">
        <v>103</v>
      </c>
      <c r="C13" s="49"/>
      <c r="D13" s="49"/>
      <c r="E13" s="50"/>
    </row>
    <row r="14" spans="2:19" x14ac:dyDescent="0.25">
      <c r="B14" s="51" t="s">
        <v>16</v>
      </c>
      <c r="C14" s="51"/>
      <c r="D14" s="29"/>
      <c r="E14" s="29" t="s">
        <v>105</v>
      </c>
      <c r="I14" s="32" t="s">
        <v>106</v>
      </c>
      <c r="J14">
        <f>D14/360*J7</f>
        <v>0</v>
      </c>
    </row>
    <row r="15" spans="2:19" x14ac:dyDescent="0.25">
      <c r="B15" s="47" t="s">
        <v>11</v>
      </c>
      <c r="C15" s="47"/>
      <c r="D15" s="29"/>
      <c r="E15" s="29" t="s">
        <v>104</v>
      </c>
    </row>
    <row r="16" spans="2:19" x14ac:dyDescent="0.25">
      <c r="B16" s="47" t="s">
        <v>17</v>
      </c>
      <c r="C16" s="47"/>
      <c r="D16" s="29"/>
      <c r="E16" s="29" t="s">
        <v>104</v>
      </c>
    </row>
    <row r="17" spans="2:5" x14ac:dyDescent="0.25">
      <c r="B17" s="47" t="s">
        <v>18</v>
      </c>
      <c r="C17" s="47"/>
      <c r="D17" s="29"/>
      <c r="E17" s="29" t="s">
        <v>104</v>
      </c>
    </row>
    <row r="18" spans="2:5" x14ac:dyDescent="0.25">
      <c r="B18" s="47" t="s">
        <v>19</v>
      </c>
      <c r="C18" s="47"/>
      <c r="D18" s="29"/>
      <c r="E18" s="29" t="s">
        <v>104</v>
      </c>
    </row>
  </sheetData>
  <mergeCells count="14">
    <mergeCell ref="B10:C10"/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zoomScaleNormal="100" workbookViewId="0">
      <selection activeCell="J5" sqref="J5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18" x14ac:dyDescent="0.25">
      <c r="C1" s="59" t="s">
        <v>0</v>
      </c>
      <c r="D1" s="59"/>
      <c r="E1" s="59"/>
      <c r="F1" s="59" t="s">
        <v>1</v>
      </c>
      <c r="G1" s="59"/>
      <c r="H1" s="59"/>
      <c r="I1" s="59" t="s">
        <v>2</v>
      </c>
      <c r="J1" s="59"/>
      <c r="K1" s="59"/>
      <c r="L1" s="60" t="s">
        <v>3</v>
      </c>
      <c r="M1" s="59" t="s">
        <v>4</v>
      </c>
      <c r="N1" s="59"/>
      <c r="O1" s="59"/>
    </row>
    <row r="2" spans="1:18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  <c r="I2" s="2" t="s">
        <v>7</v>
      </c>
      <c r="J2" s="2" t="s">
        <v>8</v>
      </c>
      <c r="K2" s="2" t="s">
        <v>9</v>
      </c>
      <c r="L2" s="60"/>
      <c r="M2" s="2" t="s">
        <v>7</v>
      </c>
      <c r="N2" s="2" t="s">
        <v>8</v>
      </c>
      <c r="O2" s="2" t="s">
        <v>9</v>
      </c>
    </row>
    <row r="3" spans="1:18" x14ac:dyDescent="0.25">
      <c r="A3" s="2">
        <v>1</v>
      </c>
      <c r="B3" s="2" t="s">
        <v>10</v>
      </c>
      <c r="C3" s="2">
        <v>-816.2</v>
      </c>
      <c r="D3" s="2">
        <v>0</v>
      </c>
      <c r="E3" s="2">
        <v>280</v>
      </c>
      <c r="F3" s="2">
        <v>-1</v>
      </c>
      <c r="G3" s="2">
        <v>0</v>
      </c>
      <c r="H3" s="2">
        <v>280</v>
      </c>
      <c r="I3" s="2">
        <v>-816.19</v>
      </c>
      <c r="J3" s="2">
        <v>10</v>
      </c>
      <c r="K3" s="2">
        <v>280</v>
      </c>
      <c r="L3" s="2">
        <v>0</v>
      </c>
      <c r="M3" s="2">
        <v>0</v>
      </c>
      <c r="N3" s="2">
        <v>0</v>
      </c>
      <c r="O3" s="2">
        <v>0</v>
      </c>
    </row>
    <row r="4" spans="1:18" x14ac:dyDescent="0.25">
      <c r="A4" s="2">
        <v>2</v>
      </c>
      <c r="B4" s="2" t="s">
        <v>11</v>
      </c>
      <c r="C4" s="2">
        <v>0</v>
      </c>
      <c r="D4" s="2">
        <v>600</v>
      </c>
      <c r="E4" s="2">
        <v>250</v>
      </c>
      <c r="F4" s="2">
        <v>1</v>
      </c>
      <c r="G4" s="2">
        <v>600</v>
      </c>
      <c r="H4" s="2">
        <v>250</v>
      </c>
      <c r="I4" s="2">
        <v>0</v>
      </c>
      <c r="J4" s="2">
        <v>700</v>
      </c>
      <c r="K4" s="2">
        <v>250</v>
      </c>
      <c r="L4" s="2">
        <v>0</v>
      </c>
      <c r="M4" s="2">
        <v>0</v>
      </c>
      <c r="N4" s="2">
        <v>0</v>
      </c>
      <c r="O4" s="2">
        <v>0</v>
      </c>
    </row>
    <row r="5" spans="1:18" x14ac:dyDescent="0.25">
      <c r="A5" s="2">
        <v>3</v>
      </c>
      <c r="B5" s="2" t="s">
        <v>12</v>
      </c>
      <c r="C5" s="3">
        <f>Joints!F5</f>
        <v>-7.1619999999999999</v>
      </c>
      <c r="D5" s="3">
        <f>Joints!G5</f>
        <v>501.63600000000002</v>
      </c>
      <c r="E5" s="3">
        <f>Joints!H5</f>
        <v>319.64499999999998</v>
      </c>
      <c r="F5" s="2">
        <v>0</v>
      </c>
      <c r="G5" s="3">
        <f>D5</f>
        <v>501.63600000000002</v>
      </c>
      <c r="H5" s="3">
        <f>E5</f>
        <v>319.64499999999998</v>
      </c>
      <c r="I5" s="3">
        <f>C5</f>
        <v>-7.1619999999999999</v>
      </c>
      <c r="J5" s="3" t="e">
        <f>(Joints!#REF!-I5)/(Joints!#REF!-Joints!#REF!)*Joints!#REF!+(I5-Joints!#REF!)/(Joints!#REF!-Joints!#REF!)*Joints!#REF!</f>
        <v>#REF!</v>
      </c>
      <c r="K5" s="2" t="e">
        <f>(Joints!#REF!-I5)/(Joints!#REF!-Joints!#REF!)*Joints!#REF!+(I5-Joints!#REF!)/(Joints!#REF!-Joints!#REF!)*Joints!#REF!</f>
        <v>#REF!</v>
      </c>
      <c r="L5" s="2">
        <v>0</v>
      </c>
      <c r="M5" s="2">
        <v>0</v>
      </c>
      <c r="N5" s="2">
        <v>0</v>
      </c>
      <c r="O5" s="2">
        <v>0</v>
      </c>
      <c r="Q5" s="4"/>
      <c r="R5" t="s">
        <v>13</v>
      </c>
    </row>
    <row r="6" spans="1:18" x14ac:dyDescent="0.25">
      <c r="A6" s="2">
        <v>4</v>
      </c>
      <c r="B6" s="2" t="s">
        <v>14</v>
      </c>
      <c r="C6" s="3">
        <f>Joints!F8</f>
        <v>-0.70199999999999996</v>
      </c>
      <c r="D6" s="3">
        <f>Joints!G8</f>
        <v>542.65099999999995</v>
      </c>
      <c r="E6" s="3">
        <f>Joints!H8</f>
        <v>134.63900000000001</v>
      </c>
      <c r="F6" s="2">
        <v>0</v>
      </c>
      <c r="G6" s="3">
        <f>D6</f>
        <v>542.65099999999995</v>
      </c>
      <c r="H6" s="3">
        <f>E6</f>
        <v>134.63900000000001</v>
      </c>
      <c r="I6" s="3">
        <f>C6</f>
        <v>-0.70199999999999996</v>
      </c>
      <c r="J6" s="3" t="e">
        <f>(Joints!#REF!-I6)/(Joints!#REF!-Joints!#REF!)*Joints!#REF!+(I6-Joints!#REF!)/(Joints!#REF!-Joints!#REF!)*Joints!#REF!</f>
        <v>#REF!</v>
      </c>
      <c r="K6" s="2" t="e">
        <f>(Joints!#REF!-I6)/(Joints!#REF!-Joints!#REF!)*Joints!#REF!+(I6-Joints!#REF!)/(Joints!#REF!-Joints!#REF!)*Joints!#REF!</f>
        <v>#REF!</v>
      </c>
      <c r="L6" s="2">
        <v>0</v>
      </c>
      <c r="M6" s="2">
        <v>0</v>
      </c>
      <c r="N6" s="2">
        <v>0</v>
      </c>
      <c r="O6" s="2">
        <v>0</v>
      </c>
    </row>
    <row r="7" spans="1:18" x14ac:dyDescent="0.25">
      <c r="A7" s="2">
        <v>5</v>
      </c>
      <c r="B7" s="2" t="s">
        <v>15</v>
      </c>
      <c r="C7" s="2">
        <f>Joints!F9</f>
        <v>55</v>
      </c>
      <c r="D7" s="2">
        <f>Joints!G9</f>
        <v>577</v>
      </c>
      <c r="E7" s="2">
        <f>Joints!H9</f>
        <v>152.94200000000001</v>
      </c>
      <c r="F7" s="5">
        <f>'[1]Help with perpendiculars'!G9</f>
        <v>55.999980713382541</v>
      </c>
      <c r="G7" s="5">
        <f>'[1]Help with perpendiculars'!H9</f>
        <v>577.00621035071117</v>
      </c>
      <c r="H7" s="5">
        <f>'[1]Help with perpendiculars'!I9</f>
        <v>152.9420663851775</v>
      </c>
      <c r="I7" s="6">
        <f>[1]Joints!F44</f>
        <v>57</v>
      </c>
      <c r="J7" s="6">
        <f>[1]Joints!G44</f>
        <v>255</v>
      </c>
      <c r="K7" s="6">
        <f>[1]Joints!H44</f>
        <v>149.5</v>
      </c>
      <c r="L7" s="2">
        <v>0</v>
      </c>
      <c r="M7" s="2">
        <v>0</v>
      </c>
      <c r="N7" s="2">
        <v>0</v>
      </c>
      <c r="O7" s="2">
        <v>0</v>
      </c>
    </row>
    <row r="8" spans="1:18" x14ac:dyDescent="0.25">
      <c r="A8" s="2">
        <v>6</v>
      </c>
      <c r="B8" s="2" t="s">
        <v>16</v>
      </c>
      <c r="C8" s="6">
        <v>57</v>
      </c>
      <c r="D8" s="6">
        <v>0</v>
      </c>
      <c r="E8" s="6">
        <v>149.5</v>
      </c>
      <c r="F8" s="6">
        <v>60</v>
      </c>
      <c r="G8" s="6">
        <v>0</v>
      </c>
      <c r="H8" s="6">
        <v>149.5</v>
      </c>
      <c r="I8" s="6">
        <v>57</v>
      </c>
      <c r="J8" s="6">
        <v>-1</v>
      </c>
      <c r="K8" s="45">
        <v>149.5</v>
      </c>
      <c r="L8" s="2">
        <v>0</v>
      </c>
      <c r="M8" s="2">
        <v>0</v>
      </c>
      <c r="N8" s="2">
        <v>0</v>
      </c>
      <c r="O8" s="2">
        <v>0</v>
      </c>
    </row>
    <row r="9" spans="1:18" x14ac:dyDescent="0.25">
      <c r="A9" s="2"/>
      <c r="B9" s="2"/>
      <c r="C9" s="3"/>
      <c r="D9" s="3"/>
      <c r="E9" s="3"/>
      <c r="F9" s="6"/>
      <c r="G9" s="6"/>
      <c r="H9" s="6"/>
      <c r="I9" s="6"/>
      <c r="J9" s="6"/>
      <c r="K9" s="6"/>
      <c r="L9" s="2"/>
      <c r="M9" s="2"/>
      <c r="N9" s="2"/>
      <c r="O9" s="2"/>
    </row>
    <row r="10" spans="1:18" x14ac:dyDescent="0.25">
      <c r="A10" s="2"/>
      <c r="B10" s="2"/>
      <c r="C10" s="3"/>
      <c r="D10" s="3"/>
      <c r="E10" s="3"/>
      <c r="F10" s="7"/>
      <c r="G10" s="8"/>
      <c r="H10" s="8"/>
      <c r="I10" s="3"/>
      <c r="J10" s="3"/>
      <c r="K10" s="3"/>
      <c r="L10" s="2"/>
      <c r="M10" s="2"/>
      <c r="N10" s="2"/>
      <c r="O10" s="2"/>
    </row>
    <row r="11" spans="1:18" x14ac:dyDescent="0.25">
      <c r="A11" s="2"/>
      <c r="B11" s="2"/>
      <c r="C11" s="3"/>
      <c r="D11" s="3"/>
      <c r="E11" s="3"/>
      <c r="F11" s="7"/>
      <c r="G11" s="8"/>
      <c r="H11" s="8"/>
      <c r="I11" s="3"/>
      <c r="J11" s="3"/>
      <c r="K11" s="3"/>
      <c r="L11" s="2"/>
      <c r="M11" s="2"/>
      <c r="N11" s="2"/>
      <c r="O11" s="2"/>
    </row>
    <row r="12" spans="1:18" x14ac:dyDescent="0.25">
      <c r="A12" s="2"/>
      <c r="B12" s="2"/>
      <c r="C12" s="2"/>
      <c r="D12" s="2"/>
      <c r="E12" s="3"/>
      <c r="F12" s="7"/>
      <c r="G12" s="8"/>
      <c r="H12" s="8"/>
      <c r="I12" s="2"/>
      <c r="J12" s="2"/>
      <c r="K12" s="2"/>
      <c r="L12" s="2"/>
      <c r="M12" s="2"/>
      <c r="N12" s="2"/>
      <c r="O12" s="2"/>
    </row>
    <row r="13" spans="1:18" x14ac:dyDescent="0.25">
      <c r="A13" s="2"/>
      <c r="B13" s="2"/>
      <c r="C13" s="2"/>
      <c r="D13" s="2"/>
      <c r="E13" s="3"/>
      <c r="F13" s="7"/>
      <c r="G13" s="8"/>
      <c r="H13" s="8"/>
      <c r="I13" s="2"/>
      <c r="J13" s="2"/>
      <c r="K13" s="2"/>
      <c r="L13" s="2"/>
      <c r="M13" s="2"/>
      <c r="N13" s="2"/>
      <c r="O13" s="2"/>
    </row>
    <row r="14" spans="1:18" x14ac:dyDescent="0.25">
      <c r="A14" s="2"/>
      <c r="B14" s="2"/>
      <c r="C14" s="2"/>
      <c r="D14" s="2"/>
      <c r="E14" s="3"/>
      <c r="F14" s="7"/>
      <c r="G14" s="8"/>
      <c r="H14" s="8"/>
      <c r="I14" s="3"/>
      <c r="J14" s="2"/>
      <c r="K14" s="2"/>
      <c r="L14" s="2"/>
      <c r="M14" s="2"/>
      <c r="N14" s="2"/>
      <c r="O14" s="2"/>
    </row>
    <row r="15" spans="1:18" x14ac:dyDescent="0.25">
      <c r="A15" s="2"/>
      <c r="B15" s="2"/>
      <c r="C15" s="2"/>
      <c r="D15" s="2"/>
      <c r="E15" s="3"/>
      <c r="F15" s="7"/>
      <c r="G15" s="8"/>
      <c r="H15" s="8"/>
      <c r="I15" s="3"/>
      <c r="J15" s="2"/>
      <c r="K15" s="2"/>
      <c r="L15" s="2"/>
      <c r="M15" s="2"/>
      <c r="N15" s="2"/>
      <c r="O15" s="2"/>
    </row>
    <row r="16" spans="1:18" x14ac:dyDescent="0.25">
      <c r="A16" s="2"/>
      <c r="B16" s="2"/>
      <c r="C16" s="2"/>
      <c r="D16" s="2"/>
      <c r="E16" s="3"/>
      <c r="F16" s="7"/>
      <c r="G16" s="8"/>
      <c r="H16" s="8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3"/>
      <c r="F17" s="7"/>
      <c r="G17" s="8"/>
      <c r="H17" s="8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3"/>
      <c r="F18" s="7"/>
      <c r="G18" s="8"/>
      <c r="H18" s="8"/>
      <c r="I18" s="3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3"/>
      <c r="F19" s="7"/>
      <c r="G19" s="8"/>
      <c r="H19" s="8"/>
      <c r="I19" s="3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3"/>
      <c r="F20" s="7"/>
      <c r="G20" s="8"/>
      <c r="H20" s="8"/>
      <c r="I20" s="2"/>
      <c r="J20" s="2"/>
      <c r="K20" s="2"/>
      <c r="L20" s="2"/>
      <c r="M20" s="2"/>
      <c r="N20" s="2"/>
      <c r="O20" s="2"/>
    </row>
    <row r="21" spans="1:15" x14ac:dyDescent="0.25">
      <c r="A21" s="6"/>
      <c r="B21" s="6"/>
      <c r="C21" s="6"/>
      <c r="D21" s="6"/>
      <c r="E21" s="3"/>
      <c r="F21" s="7"/>
      <c r="G21" s="8"/>
      <c r="H21" s="8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3"/>
      <c r="F22" s="7"/>
      <c r="G22" s="8"/>
      <c r="H22" s="8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3"/>
      <c r="F23" s="7"/>
      <c r="G23" s="8"/>
      <c r="H23" s="8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3"/>
      <c r="F24" s="7"/>
      <c r="G24" s="8"/>
      <c r="H24" s="8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3"/>
      <c r="F25" s="7"/>
      <c r="G25" s="8"/>
      <c r="H25" s="8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3"/>
      <c r="F26" s="7"/>
      <c r="G26" s="8"/>
      <c r="H26" s="8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3"/>
      <c r="F27" s="7"/>
      <c r="G27" s="8"/>
      <c r="H27" s="8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3:1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3:1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3:1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3:1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3:1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3:1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3:1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3:1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3:1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3:1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</sheetData>
  <mergeCells count="5">
    <mergeCell ref="C1:E1"/>
    <mergeCell ref="F1:H1"/>
    <mergeCell ref="I1:K1"/>
    <mergeCell ref="L1:L2"/>
    <mergeCell ref="M1:O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zoomScale="75" zoomScaleNormal="75" workbookViewId="0">
      <selection activeCell="J27" sqref="J27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19.5703125" customWidth="1"/>
    <col min="22" max="22" width="28.140625" customWidth="1"/>
    <col min="24" max="24" width="8.5703125" customWidth="1"/>
    <col min="25" max="25" width="16.7109375" customWidth="1"/>
    <col min="26" max="26" width="15.42578125" customWidth="1"/>
    <col min="27" max="27" width="23.85546875" customWidth="1"/>
  </cols>
  <sheetData>
    <row r="1" spans="1:14" ht="18.75" x14ac:dyDescent="0.3">
      <c r="A1" s="61" t="s">
        <v>20</v>
      </c>
      <c r="B1" s="61"/>
      <c r="C1" s="61"/>
      <c r="D1" s="61"/>
      <c r="E1" s="61"/>
      <c r="F1" s="61"/>
      <c r="G1" s="61"/>
      <c r="H1" s="61"/>
      <c r="I1" s="9"/>
      <c r="J1" s="9"/>
      <c r="K1" s="9"/>
      <c r="L1" s="9"/>
      <c r="M1" s="9"/>
      <c r="N1" s="9"/>
    </row>
    <row r="2" spans="1:14" x14ac:dyDescent="0.25">
      <c r="A2" s="46" t="s">
        <v>21</v>
      </c>
      <c r="B2" s="46" t="s">
        <v>22</v>
      </c>
      <c r="C2" s="46" t="s">
        <v>23</v>
      </c>
      <c r="D2" s="46" t="s">
        <v>24</v>
      </c>
      <c r="E2" s="46" t="s">
        <v>25</v>
      </c>
      <c r="F2" s="62" t="s">
        <v>26</v>
      </c>
      <c r="G2" s="62"/>
      <c r="H2" s="62"/>
      <c r="I2" s="2"/>
      <c r="J2" s="2"/>
      <c r="K2" s="2"/>
      <c r="L2" s="2"/>
      <c r="M2" s="2"/>
      <c r="N2" s="2"/>
    </row>
    <row r="3" spans="1:14" x14ac:dyDescent="0.25">
      <c r="A3" s="13">
        <v>1</v>
      </c>
      <c r="B3" s="13" t="s">
        <v>20</v>
      </c>
      <c r="C3" s="13" t="s">
        <v>27</v>
      </c>
      <c r="D3" s="13">
        <v>3</v>
      </c>
      <c r="E3" s="13">
        <v>1</v>
      </c>
      <c r="F3" s="14">
        <v>105.651</v>
      </c>
      <c r="G3" s="14">
        <v>247.524</v>
      </c>
      <c r="H3" s="14">
        <v>307.53899999999999</v>
      </c>
    </row>
    <row r="4" spans="1:14" x14ac:dyDescent="0.25">
      <c r="A4" s="13">
        <v>2</v>
      </c>
      <c r="B4" s="13" t="s">
        <v>20</v>
      </c>
      <c r="C4" s="13" t="s">
        <v>28</v>
      </c>
      <c r="D4" s="13">
        <v>3</v>
      </c>
      <c r="E4" s="13">
        <v>1</v>
      </c>
      <c r="F4" s="14">
        <v>-195.84200000000001</v>
      </c>
      <c r="G4" s="14">
        <v>246.01300000000001</v>
      </c>
      <c r="H4" s="14">
        <v>278.709</v>
      </c>
    </row>
    <row r="5" spans="1:14" x14ac:dyDescent="0.25">
      <c r="A5" s="13">
        <v>3</v>
      </c>
      <c r="B5" s="13" t="s">
        <v>20</v>
      </c>
      <c r="C5" s="13" t="s">
        <v>29</v>
      </c>
      <c r="D5" s="13">
        <v>3</v>
      </c>
      <c r="E5" s="13">
        <v>2</v>
      </c>
      <c r="F5" s="15">
        <v>-7.1619999999999999</v>
      </c>
      <c r="G5" s="15">
        <v>501.63600000000002</v>
      </c>
      <c r="H5" s="15">
        <v>319.64499999999998</v>
      </c>
    </row>
    <row r="6" spans="1:14" x14ac:dyDescent="0.25">
      <c r="A6" s="13">
        <v>4</v>
      </c>
      <c r="B6" s="13" t="s">
        <v>20</v>
      </c>
      <c r="C6" s="13" t="s">
        <v>30</v>
      </c>
      <c r="D6" s="13">
        <v>4</v>
      </c>
      <c r="E6" s="13">
        <v>1</v>
      </c>
      <c r="F6" s="14">
        <v>137.24299999999999</v>
      </c>
      <c r="G6" s="14">
        <v>169.27799999999999</v>
      </c>
      <c r="H6" s="14">
        <v>125.68600000000001</v>
      </c>
    </row>
    <row r="7" spans="1:14" x14ac:dyDescent="0.25">
      <c r="A7" s="13">
        <v>5</v>
      </c>
      <c r="B7" s="13" t="s">
        <v>20</v>
      </c>
      <c r="C7" s="13" t="s">
        <v>31</v>
      </c>
      <c r="D7" s="13">
        <v>4</v>
      </c>
      <c r="E7" s="13">
        <v>1</v>
      </c>
      <c r="F7" s="14">
        <v>-190.16900000000001</v>
      </c>
      <c r="G7" s="14">
        <v>179.649</v>
      </c>
      <c r="H7" s="14">
        <v>136.05799999999999</v>
      </c>
    </row>
    <row r="8" spans="1:14" x14ac:dyDescent="0.25">
      <c r="A8" s="13">
        <v>6</v>
      </c>
      <c r="B8" s="13" t="s">
        <v>20</v>
      </c>
      <c r="C8" s="13" t="s">
        <v>32</v>
      </c>
      <c r="D8" s="13">
        <v>4</v>
      </c>
      <c r="E8" s="13">
        <v>2</v>
      </c>
      <c r="F8" s="15">
        <v>-0.70199999999999996</v>
      </c>
      <c r="G8" s="15">
        <v>542.65099999999995</v>
      </c>
      <c r="H8" s="15">
        <v>134.63900000000001</v>
      </c>
    </row>
    <row r="9" spans="1:14" x14ac:dyDescent="0.25">
      <c r="A9" s="13">
        <v>7</v>
      </c>
      <c r="B9" s="13" t="s">
        <v>20</v>
      </c>
      <c r="C9" s="13" t="s">
        <v>33</v>
      </c>
      <c r="D9" s="13">
        <v>5</v>
      </c>
      <c r="E9" s="13">
        <v>2</v>
      </c>
      <c r="F9" s="13">
        <v>55</v>
      </c>
      <c r="G9" s="13">
        <v>577</v>
      </c>
      <c r="H9" s="13">
        <v>152.94200000000001</v>
      </c>
    </row>
    <row r="10" spans="1:14" x14ac:dyDescent="0.25">
      <c r="A10" s="13">
        <v>8</v>
      </c>
      <c r="B10" s="13" t="s">
        <v>20</v>
      </c>
      <c r="C10" s="13" t="s">
        <v>37</v>
      </c>
      <c r="D10" s="13">
        <v>6</v>
      </c>
      <c r="E10" s="13">
        <v>5</v>
      </c>
      <c r="F10" s="13">
        <v>57</v>
      </c>
      <c r="G10" s="13">
        <v>255</v>
      </c>
      <c r="H10" s="13">
        <v>149.5</v>
      </c>
    </row>
    <row r="11" spans="1:14" x14ac:dyDescent="0.25">
      <c r="A11" s="16"/>
      <c r="B11" s="7"/>
      <c r="C11" s="7"/>
      <c r="D11" s="7"/>
      <c r="E11" s="7"/>
      <c r="F11" s="7"/>
      <c r="G11" s="7"/>
      <c r="H11" s="7"/>
    </row>
    <row r="12" spans="1:14" ht="18.75" x14ac:dyDescent="0.3">
      <c r="A12" s="61" t="s">
        <v>34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</row>
    <row r="13" spans="1:14" x14ac:dyDescent="0.25">
      <c r="A13" s="17" t="s">
        <v>21</v>
      </c>
      <c r="B13" s="17" t="s">
        <v>22</v>
      </c>
      <c r="C13" s="17" t="s">
        <v>23</v>
      </c>
      <c r="D13" s="17" t="s">
        <v>24</v>
      </c>
      <c r="E13" s="17" t="s">
        <v>25</v>
      </c>
      <c r="F13" s="63" t="s">
        <v>26</v>
      </c>
      <c r="G13" s="63"/>
      <c r="H13" s="63"/>
      <c r="I13" s="63" t="s">
        <v>35</v>
      </c>
      <c r="J13" s="63"/>
      <c r="K13" s="63"/>
      <c r="L13" s="63" t="s">
        <v>36</v>
      </c>
      <c r="M13" s="63"/>
      <c r="N13" s="63"/>
    </row>
    <row r="14" spans="1:14" x14ac:dyDescent="0.25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18"/>
    </row>
    <row r="15" spans="1:14" ht="18.75" x14ac:dyDescent="0.3">
      <c r="A15" s="61" t="s">
        <v>38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</row>
    <row r="16" spans="1:14" x14ac:dyDescent="0.25">
      <c r="A16" s="17" t="s">
        <v>21</v>
      </c>
      <c r="B16" s="17" t="s">
        <v>22</v>
      </c>
      <c r="C16" s="17" t="s">
        <v>23</v>
      </c>
      <c r="D16" s="17" t="s">
        <v>24</v>
      </c>
      <c r="E16" s="17" t="s">
        <v>25</v>
      </c>
      <c r="F16" s="63" t="s">
        <v>26</v>
      </c>
      <c r="G16" s="63"/>
      <c r="H16" s="63"/>
      <c r="I16" s="63" t="s">
        <v>39</v>
      </c>
      <c r="J16" s="63"/>
      <c r="K16" s="63"/>
    </row>
    <row r="17" spans="1:12" x14ac:dyDescent="0.25">
      <c r="A17" s="16"/>
      <c r="B17" s="7"/>
      <c r="C17" s="7"/>
      <c r="D17" s="7"/>
      <c r="E17" s="7"/>
      <c r="F17" s="8"/>
      <c r="G17" s="8"/>
      <c r="H17" s="8"/>
      <c r="I17" s="8"/>
      <c r="J17" s="8"/>
      <c r="K17" s="8"/>
      <c r="L17" s="18"/>
    </row>
    <row r="18" spans="1:12" ht="18.75" x14ac:dyDescent="0.3">
      <c r="A18" s="61" t="s">
        <v>40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</row>
    <row r="19" spans="1:12" s="22" customFormat="1" x14ac:dyDescent="0.25">
      <c r="A19" s="19" t="s">
        <v>21</v>
      </c>
      <c r="B19" s="20" t="s">
        <v>22</v>
      </c>
      <c r="C19" s="20" t="s">
        <v>23</v>
      </c>
      <c r="D19" s="20" t="s">
        <v>24</v>
      </c>
      <c r="E19" s="21" t="s">
        <v>25</v>
      </c>
      <c r="F19" s="64" t="s">
        <v>26</v>
      </c>
      <c r="G19" s="64"/>
      <c r="H19" s="64"/>
      <c r="I19" s="65" t="s">
        <v>35</v>
      </c>
      <c r="J19" s="65"/>
      <c r="K19" s="65"/>
    </row>
    <row r="20" spans="1:12" x14ac:dyDescent="0.25">
      <c r="A20" s="16"/>
      <c r="B20" s="7"/>
      <c r="C20" s="7"/>
      <c r="D20" s="7"/>
      <c r="E20" s="7"/>
      <c r="F20" s="8"/>
      <c r="G20" s="8"/>
      <c r="H20" s="8"/>
      <c r="I20" s="8"/>
      <c r="J20" s="8"/>
      <c r="K20" s="8"/>
      <c r="L20" s="18"/>
    </row>
    <row r="21" spans="1:12" ht="18.75" x14ac:dyDescent="0.3">
      <c r="A21" s="61" t="s">
        <v>42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</row>
    <row r="22" spans="1:12" s="22" customFormat="1" x14ac:dyDescent="0.25">
      <c r="A22" s="19" t="s">
        <v>21</v>
      </c>
      <c r="B22" s="20" t="s">
        <v>22</v>
      </c>
      <c r="C22" s="20" t="s">
        <v>23</v>
      </c>
      <c r="D22" s="20" t="s">
        <v>24</v>
      </c>
      <c r="E22" s="21" t="s">
        <v>25</v>
      </c>
      <c r="F22" s="64" t="s">
        <v>26</v>
      </c>
      <c r="G22" s="64"/>
      <c r="H22" s="64"/>
      <c r="I22" s="65" t="s">
        <v>35</v>
      </c>
      <c r="J22" s="65"/>
      <c r="K22" s="65"/>
    </row>
    <row r="23" spans="1:12" s="22" customFormat="1" x14ac:dyDescent="0.25">
      <c r="A23" s="12">
        <v>9</v>
      </c>
      <c r="B23" s="13" t="s">
        <v>42</v>
      </c>
      <c r="C23" s="13" t="s">
        <v>41</v>
      </c>
      <c r="D23" s="13">
        <v>6</v>
      </c>
      <c r="E23" s="13">
        <v>1</v>
      </c>
      <c r="F23" s="13">
        <v>57</v>
      </c>
      <c r="G23" s="13">
        <v>0</v>
      </c>
      <c r="H23" s="13">
        <v>149.5</v>
      </c>
      <c r="I23" s="13">
        <v>0</v>
      </c>
      <c r="J23" s="13">
        <v>1</v>
      </c>
      <c r="K23" s="13">
        <v>0</v>
      </c>
    </row>
    <row r="24" spans="1:12" x14ac:dyDescent="0.25">
      <c r="A24" s="16"/>
      <c r="B24" s="7"/>
      <c r="C24" s="7"/>
      <c r="D24" s="7"/>
      <c r="E24" s="7"/>
      <c r="F24" s="7"/>
      <c r="G24" s="7"/>
      <c r="H24" s="7"/>
      <c r="I24" s="23"/>
      <c r="J24" s="23"/>
      <c r="K24" s="23"/>
      <c r="L24" s="18"/>
    </row>
    <row r="25" spans="1:12" ht="18.75" x14ac:dyDescent="0.3">
      <c r="A25" s="61" t="s">
        <v>43</v>
      </c>
      <c r="B25" s="61"/>
      <c r="C25" s="61"/>
      <c r="D25" s="61"/>
      <c r="E25" s="61"/>
      <c r="F25" s="61"/>
      <c r="G25" s="24"/>
      <c r="H25" s="24"/>
      <c r="I25" s="24"/>
      <c r="J25" s="24"/>
      <c r="K25" s="24"/>
    </row>
    <row r="26" spans="1:12" s="22" customFormat="1" x14ac:dyDescent="0.25">
      <c r="A26" s="19" t="s">
        <v>21</v>
      </c>
      <c r="B26" s="20" t="s">
        <v>22</v>
      </c>
      <c r="C26" s="20" t="s">
        <v>23</v>
      </c>
      <c r="D26" s="20" t="s">
        <v>44</v>
      </c>
      <c r="E26" s="20" t="s">
        <v>45</v>
      </c>
      <c r="F26" s="21" t="s">
        <v>46</v>
      </c>
      <c r="G26" s="25"/>
      <c r="H26" s="25"/>
      <c r="I26" s="25"/>
      <c r="J26" s="25"/>
      <c r="K26" s="25"/>
    </row>
    <row r="27" spans="1:12" x14ac:dyDescent="0.25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18"/>
    </row>
    <row r="28" spans="1:12" ht="18.75" x14ac:dyDescent="0.3">
      <c r="A28" s="61" t="s">
        <v>47</v>
      </c>
      <c r="B28" s="61"/>
      <c r="C28" s="61"/>
      <c r="D28" s="61"/>
      <c r="E28" s="24"/>
      <c r="F28" s="24"/>
      <c r="G28" s="24"/>
      <c r="H28" s="24"/>
      <c r="I28" s="24"/>
      <c r="J28" s="24"/>
      <c r="K28" s="24"/>
    </row>
    <row r="29" spans="1:12" s="22" customFormat="1" x14ac:dyDescent="0.25">
      <c r="A29" s="26" t="s">
        <v>21</v>
      </c>
      <c r="B29" s="17" t="s">
        <v>22</v>
      </c>
      <c r="C29" s="17" t="s">
        <v>23</v>
      </c>
      <c r="D29" s="17" t="s">
        <v>44</v>
      </c>
      <c r="E29" s="25"/>
      <c r="F29" s="25"/>
      <c r="G29" s="25"/>
      <c r="H29" s="25"/>
      <c r="I29" s="25"/>
      <c r="J29" s="25"/>
      <c r="K29" s="25"/>
    </row>
    <row r="30" spans="1:12" x14ac:dyDescent="0.25">
      <c r="A30" s="10">
        <v>10</v>
      </c>
      <c r="B30" s="11" t="s">
        <v>47</v>
      </c>
      <c r="C30" s="11" t="s">
        <v>10</v>
      </c>
      <c r="D30" s="11">
        <v>1</v>
      </c>
      <c r="E30" s="24"/>
      <c r="F30" s="24"/>
      <c r="G30" s="24"/>
      <c r="H30" s="24"/>
      <c r="I30" s="24"/>
      <c r="J30" s="24"/>
      <c r="K30" s="24"/>
    </row>
    <row r="31" spans="1:12" x14ac:dyDescent="0.25">
      <c r="A31" s="16"/>
      <c r="B31" s="7"/>
      <c r="C31" s="7"/>
      <c r="D31" s="7"/>
      <c r="E31" s="18"/>
      <c r="F31" s="8"/>
      <c r="G31" s="8"/>
      <c r="H31" s="8"/>
      <c r="I31" s="7"/>
      <c r="J31" s="7"/>
      <c r="K31" s="7"/>
      <c r="L31" s="18"/>
    </row>
    <row r="32" spans="1:12" ht="18.75" x14ac:dyDescent="0.3">
      <c r="A32" s="61" t="s">
        <v>48</v>
      </c>
      <c r="B32" s="61"/>
      <c r="C32" s="61"/>
      <c r="D32" s="61"/>
      <c r="E32" s="61"/>
      <c r="F32" s="61"/>
      <c r="G32" s="61"/>
      <c r="H32" s="61"/>
      <c r="I32" s="24"/>
      <c r="J32" s="24"/>
      <c r="K32" s="24"/>
    </row>
    <row r="33" spans="1:11" s="22" customFormat="1" x14ac:dyDescent="0.25">
      <c r="A33" s="19" t="s">
        <v>21</v>
      </c>
      <c r="B33" s="20" t="s">
        <v>22</v>
      </c>
      <c r="C33" s="20" t="s">
        <v>23</v>
      </c>
      <c r="D33" s="20" t="s">
        <v>44</v>
      </c>
      <c r="E33" s="20" t="s">
        <v>45</v>
      </c>
      <c r="F33" s="20" t="s">
        <v>49</v>
      </c>
      <c r="G33" s="20" t="s">
        <v>50</v>
      </c>
      <c r="H33" s="21" t="s">
        <v>46</v>
      </c>
      <c r="I33" s="25"/>
      <c r="J33" s="25"/>
      <c r="K33" s="25"/>
    </row>
    <row r="34" spans="1:11" s="22" customFormat="1" x14ac:dyDescent="0.25">
      <c r="A34" s="33"/>
      <c r="B34" s="34" t="s">
        <v>48</v>
      </c>
      <c r="C34" s="34" t="s">
        <v>51</v>
      </c>
      <c r="D34" s="34">
        <v>6</v>
      </c>
      <c r="E34" s="34">
        <f>Motions!N4</f>
        <v>0</v>
      </c>
      <c r="F34" s="34">
        <f>Motions!J14</f>
        <v>0</v>
      </c>
      <c r="G34" s="34">
        <v>0</v>
      </c>
      <c r="H34" s="35">
        <v>2</v>
      </c>
      <c r="I34" s="25"/>
      <c r="J34" s="25"/>
      <c r="K34" s="25"/>
    </row>
    <row r="35" spans="1:11" x14ac:dyDescent="0.25">
      <c r="A35" s="13"/>
      <c r="B35" s="11" t="s">
        <v>48</v>
      </c>
      <c r="C35" s="13" t="s">
        <v>52</v>
      </c>
      <c r="D35" s="13">
        <v>2</v>
      </c>
      <c r="E35" s="13">
        <f>Motions!Q4</f>
        <v>26.827000000000002</v>
      </c>
      <c r="F35" s="14">
        <f>Motions!D15</f>
        <v>0</v>
      </c>
      <c r="G35" s="14">
        <v>0</v>
      </c>
      <c r="H35" s="14">
        <v>3</v>
      </c>
      <c r="I35" s="1"/>
      <c r="J35" s="7"/>
      <c r="K35" s="7"/>
    </row>
    <row r="37" spans="1:11" ht="18.75" x14ac:dyDescent="0.3">
      <c r="A37" s="61" t="s">
        <v>53</v>
      </c>
      <c r="B37" s="61"/>
      <c r="C37" s="61"/>
      <c r="D37" s="61"/>
      <c r="E37" s="61"/>
      <c r="F37" s="61"/>
      <c r="G37" s="61"/>
    </row>
    <row r="38" spans="1:11" x14ac:dyDescent="0.25">
      <c r="A38" s="17" t="s">
        <v>21</v>
      </c>
      <c r="B38" s="17" t="s">
        <v>22</v>
      </c>
      <c r="C38" s="17" t="s">
        <v>23</v>
      </c>
      <c r="D38" s="17" t="s">
        <v>44</v>
      </c>
      <c r="E38" s="63" t="s">
        <v>54</v>
      </c>
      <c r="F38" s="63"/>
      <c r="G38" s="63"/>
    </row>
    <row r="39" spans="1:11" x14ac:dyDescent="0.25">
      <c r="A39" s="14">
        <v>1</v>
      </c>
      <c r="B39" s="14" t="s">
        <v>55</v>
      </c>
      <c r="C39" s="11" t="s">
        <v>27</v>
      </c>
      <c r="D39" s="14">
        <v>3</v>
      </c>
      <c r="E39" s="14">
        <f>F3</f>
        <v>105.651</v>
      </c>
      <c r="F39" s="14">
        <f t="shared" ref="F39:G39" si="0">G3</f>
        <v>247.524</v>
      </c>
      <c r="G39" s="14">
        <f t="shared" si="0"/>
        <v>307.53899999999999</v>
      </c>
    </row>
    <row r="40" spans="1:11" x14ac:dyDescent="0.25">
      <c r="A40" s="14">
        <v>2</v>
      </c>
      <c r="B40" s="14" t="s">
        <v>55</v>
      </c>
      <c r="C40" s="13" t="s">
        <v>28</v>
      </c>
      <c r="D40" s="14">
        <v>3</v>
      </c>
      <c r="E40" s="14">
        <f>F4</f>
        <v>-195.84200000000001</v>
      </c>
      <c r="F40" s="14">
        <f t="shared" ref="F40:G40" si="1">G4</f>
        <v>246.01300000000001</v>
      </c>
      <c r="G40" s="14">
        <f t="shared" si="1"/>
        <v>278.709</v>
      </c>
    </row>
    <row r="41" spans="1:11" x14ac:dyDescent="0.25">
      <c r="A41" s="14">
        <v>3</v>
      </c>
      <c r="B41" s="14" t="s">
        <v>55</v>
      </c>
      <c r="C41" s="13" t="s">
        <v>29</v>
      </c>
      <c r="D41" s="14">
        <v>3</v>
      </c>
      <c r="E41" s="14">
        <f>F5</f>
        <v>-7.1619999999999999</v>
      </c>
      <c r="F41" s="14">
        <f>G5</f>
        <v>501.63600000000002</v>
      </c>
      <c r="G41" s="14">
        <f>H5</f>
        <v>319.64499999999998</v>
      </c>
    </row>
    <row r="42" spans="1:11" x14ac:dyDescent="0.25">
      <c r="A42" s="14">
        <v>4</v>
      </c>
      <c r="B42" s="14" t="s">
        <v>55</v>
      </c>
      <c r="C42" s="13" t="s">
        <v>30</v>
      </c>
      <c r="D42" s="14">
        <v>4</v>
      </c>
      <c r="E42" s="14">
        <f>F6</f>
        <v>137.24299999999999</v>
      </c>
      <c r="F42" s="14">
        <f t="shared" ref="F42:G42" si="2">G6</f>
        <v>169.27799999999999</v>
      </c>
      <c r="G42" s="14">
        <f t="shared" si="2"/>
        <v>125.68600000000001</v>
      </c>
    </row>
    <row r="43" spans="1:11" x14ac:dyDescent="0.25">
      <c r="A43" s="14">
        <v>5</v>
      </c>
      <c r="B43" s="14" t="s">
        <v>55</v>
      </c>
      <c r="C43" s="13" t="s">
        <v>31</v>
      </c>
      <c r="D43" s="14">
        <v>4</v>
      </c>
      <c r="E43" s="14">
        <f>F7</f>
        <v>-190.16900000000001</v>
      </c>
      <c r="F43" s="14">
        <f t="shared" ref="F43:G43" si="3">G7</f>
        <v>179.649</v>
      </c>
      <c r="G43" s="14">
        <f t="shared" si="3"/>
        <v>136.05799999999999</v>
      </c>
    </row>
    <row r="44" spans="1:11" x14ac:dyDescent="0.25">
      <c r="A44" s="14">
        <v>6</v>
      </c>
      <c r="B44" s="14" t="s">
        <v>55</v>
      </c>
      <c r="C44" s="13" t="s">
        <v>32</v>
      </c>
      <c r="D44" s="14">
        <v>4</v>
      </c>
      <c r="E44" s="14">
        <f t="shared" ref="E44:G45" si="4">F8</f>
        <v>-0.70199999999999996</v>
      </c>
      <c r="F44" s="14">
        <f t="shared" si="4"/>
        <v>542.65099999999995</v>
      </c>
      <c r="G44" s="14">
        <f t="shared" si="4"/>
        <v>134.63900000000001</v>
      </c>
    </row>
    <row r="45" spans="1:11" x14ac:dyDescent="0.25">
      <c r="A45" s="14">
        <v>7</v>
      </c>
      <c r="B45" s="14" t="s">
        <v>55</v>
      </c>
      <c r="C45" s="13" t="s">
        <v>33</v>
      </c>
      <c r="D45" s="14">
        <v>5</v>
      </c>
      <c r="E45" s="14">
        <f t="shared" si="4"/>
        <v>55</v>
      </c>
      <c r="F45" s="14">
        <f t="shared" si="4"/>
        <v>577</v>
      </c>
      <c r="G45" s="14">
        <f t="shared" si="4"/>
        <v>152.94200000000001</v>
      </c>
    </row>
    <row r="46" spans="1:11" x14ac:dyDescent="0.25">
      <c r="A46" s="14">
        <v>8</v>
      </c>
      <c r="B46" s="14" t="s">
        <v>55</v>
      </c>
      <c r="C46" s="13" t="s">
        <v>37</v>
      </c>
      <c r="D46" s="14">
        <v>5</v>
      </c>
      <c r="E46" s="14">
        <v>57</v>
      </c>
      <c r="F46" s="14">
        <v>255</v>
      </c>
      <c r="G46" s="14">
        <v>149.5</v>
      </c>
    </row>
    <row r="47" spans="1:11" x14ac:dyDescent="0.25">
      <c r="A47" s="14">
        <v>9</v>
      </c>
      <c r="B47" s="14" t="s">
        <v>55</v>
      </c>
      <c r="C47" s="13" t="s">
        <v>56</v>
      </c>
      <c r="D47" s="14">
        <v>2</v>
      </c>
      <c r="E47" s="14">
        <v>100</v>
      </c>
      <c r="F47" s="14">
        <v>600</v>
      </c>
      <c r="G47" s="14">
        <v>100</v>
      </c>
    </row>
    <row r="48" spans="1:11" x14ac:dyDescent="0.25">
      <c r="A48" s="14">
        <v>10</v>
      </c>
      <c r="B48" s="14" t="s">
        <v>55</v>
      </c>
      <c r="C48" s="13" t="s">
        <v>57</v>
      </c>
      <c r="D48" s="14">
        <v>2</v>
      </c>
      <c r="E48" s="14">
        <v>-100</v>
      </c>
      <c r="F48" s="14">
        <v>600</v>
      </c>
      <c r="G48" s="14">
        <v>100</v>
      </c>
    </row>
    <row r="49" spans="1:7" x14ac:dyDescent="0.25">
      <c r="A49" s="14">
        <v>11</v>
      </c>
      <c r="B49" s="14" t="s">
        <v>55</v>
      </c>
      <c r="C49" s="13" t="s">
        <v>58</v>
      </c>
      <c r="D49" s="14">
        <v>2</v>
      </c>
      <c r="E49" s="14">
        <v>0</v>
      </c>
      <c r="F49" s="14">
        <v>600</v>
      </c>
      <c r="G49" s="14">
        <v>0</v>
      </c>
    </row>
    <row r="50" spans="1:7" x14ac:dyDescent="0.25">
      <c r="A50" s="14">
        <v>12</v>
      </c>
      <c r="B50" s="14" t="s">
        <v>55</v>
      </c>
      <c r="C50" s="13" t="s">
        <v>59</v>
      </c>
      <c r="D50" s="14">
        <v>2</v>
      </c>
      <c r="E50" s="14">
        <v>0</v>
      </c>
      <c r="F50" s="14">
        <v>600</v>
      </c>
      <c r="G50" s="14">
        <v>200</v>
      </c>
    </row>
    <row r="51" spans="1:7" x14ac:dyDescent="0.25">
      <c r="A51" s="14">
        <v>13</v>
      </c>
      <c r="B51" s="27" t="s">
        <v>55</v>
      </c>
      <c r="C51" s="28" t="s">
        <v>108</v>
      </c>
      <c r="D51" s="27">
        <v>1</v>
      </c>
      <c r="E51" s="27">
        <f>Bodies!C3</f>
        <v>-816.2</v>
      </c>
      <c r="F51" s="27">
        <f>Bodies!D3</f>
        <v>0</v>
      </c>
      <c r="G51" s="27">
        <f>Bodies!E3</f>
        <v>280</v>
      </c>
    </row>
  </sheetData>
  <mergeCells count="20">
    <mergeCell ref="A32:H32"/>
    <mergeCell ref="A37:G37"/>
    <mergeCell ref="E38:G38"/>
    <mergeCell ref="A21:K21"/>
    <mergeCell ref="F22:H22"/>
    <mergeCell ref="I22:K22"/>
    <mergeCell ref="A25:F25"/>
    <mergeCell ref="A28:D28"/>
    <mergeCell ref="A15:K15"/>
    <mergeCell ref="F16:H16"/>
    <mergeCell ref="I16:K16"/>
    <mergeCell ref="A18:K18"/>
    <mergeCell ref="F19:H19"/>
    <mergeCell ref="I19:K19"/>
    <mergeCell ref="A1:H1"/>
    <mergeCell ref="F2:H2"/>
    <mergeCell ref="A12:N12"/>
    <mergeCell ref="F13:H13"/>
    <mergeCell ref="I13:K13"/>
    <mergeCell ref="L13:N13"/>
  </mergeCells>
  <dataValidations disablePrompts="1" count="3">
    <dataValidation type="list" operator="equal" allowBlank="1" showInputMessage="1" showErrorMessage="1" sqref="B35 B30 B23 B3:B10" xr:uid="{00000000-0002-0000-0100-000000000000}">
      <formula1>"Spherical,Universal,Revolute,Translation,Cylindrical,Simple,Ground,Driver,Point"</formula1>
      <formula2>0</formula2>
    </dataValidation>
    <dataValidation type="list" operator="equal" allowBlank="1" showInputMessage="1" showErrorMessage="1" sqref="B17 B24 B31 B36 B20 B1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9:B103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zoomScale="75" zoomScaleNormal="75" workbookViewId="0">
      <selection activeCell="H22" sqref="H22"/>
    </sheetView>
  </sheetViews>
  <sheetFormatPr defaultColWidth="8.5703125" defaultRowHeight="15" x14ac:dyDescent="0.25"/>
  <cols>
    <col min="1" max="1" width="51.5703125" customWidth="1"/>
    <col min="6" max="6" width="49.42578125" customWidth="1"/>
  </cols>
  <sheetData>
    <row r="1" spans="1:9" x14ac:dyDescent="0.25">
      <c r="A1" s="59" t="s">
        <v>60</v>
      </c>
      <c r="B1" s="59"/>
      <c r="C1" s="59"/>
      <c r="D1" s="59"/>
      <c r="F1" s="59" t="s">
        <v>61</v>
      </c>
      <c r="G1" s="59"/>
      <c r="H1" s="59"/>
      <c r="I1" s="59"/>
    </row>
    <row r="2" spans="1:9" x14ac:dyDescent="0.25">
      <c r="A2" t="s">
        <v>62</v>
      </c>
      <c r="B2" s="2">
        <f>Bodies!C8</f>
        <v>57</v>
      </c>
      <c r="C2" s="2">
        <f>Bodies!D8</f>
        <v>0</v>
      </c>
      <c r="D2" s="2">
        <f>Bodies!E8</f>
        <v>149.5</v>
      </c>
      <c r="F2" t="s">
        <v>62</v>
      </c>
      <c r="G2" s="2">
        <f>Bodies!C7</f>
        <v>55</v>
      </c>
      <c r="H2" s="2">
        <f>Bodies!D7</f>
        <v>577</v>
      </c>
      <c r="I2" s="2">
        <f>Bodies!E7</f>
        <v>152.94200000000001</v>
      </c>
    </row>
    <row r="3" spans="1:9" x14ac:dyDescent="0.25">
      <c r="A3" t="s">
        <v>63</v>
      </c>
      <c r="B3" s="2">
        <f>Bodies!I8-Bodies!C8</f>
        <v>0</v>
      </c>
      <c r="C3" s="2">
        <f>Bodies!J8-Bodies!D8</f>
        <v>-1</v>
      </c>
      <c r="D3" s="2">
        <f>Bodies!K8-Bodies!E8</f>
        <v>0</v>
      </c>
      <c r="F3" t="s">
        <v>63</v>
      </c>
      <c r="G3" s="2">
        <f>Bodies!I7-Bodies!C7</f>
        <v>2</v>
      </c>
      <c r="H3" s="2">
        <f>Bodies!J7-Bodies!D7</f>
        <v>-322</v>
      </c>
      <c r="I3" s="2">
        <f>Bodies!K7-Bodies!E7</f>
        <v>-3.4420000000000073</v>
      </c>
    </row>
    <row r="4" spans="1:9" x14ac:dyDescent="0.25">
      <c r="A4" t="s">
        <v>64</v>
      </c>
      <c r="B4" s="3">
        <f>Bodies!C9-Bodies!C8</f>
        <v>-57</v>
      </c>
      <c r="C4" s="3">
        <f>Bodies!D9-Bodies!D8</f>
        <v>0</v>
      </c>
      <c r="D4" s="3">
        <f>Bodies!E9-Bodies!E8</f>
        <v>-149.5</v>
      </c>
      <c r="F4" t="s">
        <v>64</v>
      </c>
      <c r="G4" s="3">
        <v>1</v>
      </c>
      <c r="H4" s="3">
        <v>0</v>
      </c>
      <c r="I4" s="3">
        <v>0</v>
      </c>
    </row>
    <row r="5" spans="1:9" x14ac:dyDescent="0.25">
      <c r="A5" t="s">
        <v>65</v>
      </c>
      <c r="B5" s="2">
        <f>C3*D4-D3*C4</f>
        <v>149.5</v>
      </c>
      <c r="C5" s="2">
        <f>B4*D3-B3*D4</f>
        <v>0</v>
      </c>
      <c r="D5" s="2">
        <f>B3*C4-C3*B4</f>
        <v>-57</v>
      </c>
      <c r="F5" t="s">
        <v>65</v>
      </c>
      <c r="G5" s="2">
        <f>H3*I4-I3*H4</f>
        <v>0</v>
      </c>
      <c r="H5" s="2">
        <f>G4*I3-G3*I4</f>
        <v>-3.4420000000000073</v>
      </c>
      <c r="I5" s="2">
        <f>G3*H4-H3*G4</f>
        <v>322</v>
      </c>
    </row>
    <row r="6" spans="1:9" x14ac:dyDescent="0.25">
      <c r="A6" t="s">
        <v>66</v>
      </c>
      <c r="B6" s="2">
        <f>C3*D5-D3*C5</f>
        <v>57</v>
      </c>
      <c r="C6" s="2">
        <f>D3*B5-B3*D5</f>
        <v>0</v>
      </c>
      <c r="D6" s="2">
        <f>B3*C5-C3*B5</f>
        <v>149.5</v>
      </c>
      <c r="F6" t="s">
        <v>66</v>
      </c>
      <c r="G6" s="2">
        <f>H3*I5-I3*H5</f>
        <v>-103695.847364</v>
      </c>
      <c r="H6" s="2">
        <f>I3*G5-G3*I5</f>
        <v>-644</v>
      </c>
      <c r="I6" s="2">
        <f>G3*H5-H3*G5</f>
        <v>-6.8840000000000146</v>
      </c>
    </row>
    <row r="7" spans="1:9" x14ac:dyDescent="0.25">
      <c r="A7" t="s">
        <v>67</v>
      </c>
      <c r="B7" s="2">
        <v>1</v>
      </c>
      <c r="C7" s="2"/>
      <c r="D7" s="2"/>
      <c r="F7" t="s">
        <v>67</v>
      </c>
      <c r="G7" s="2">
        <v>1</v>
      </c>
      <c r="H7" s="2"/>
      <c r="I7" s="2"/>
    </row>
    <row r="8" spans="1:9" x14ac:dyDescent="0.25">
      <c r="A8" t="s">
        <v>68</v>
      </c>
      <c r="B8" s="2">
        <f>IF($B$7*$B$6&gt;0,1,-1)*B6/SQRT($B$6^2+$C$6^2+$D$6^2)</f>
        <v>0.35625521862052661</v>
      </c>
      <c r="C8" s="2">
        <f>IF($B$7*$B$6&gt;0,1,-1)*C6/SQRT($B$6^2+$C$6^2+$D$6^2)</f>
        <v>0</v>
      </c>
      <c r="D8" s="2">
        <f>IF($B$7*$B$6&gt;0,1,-1)*D6/SQRT($B$6^2+$C$6^2+$D$6^2)</f>
        <v>0.93438868743453907</v>
      </c>
      <c r="F8" t="s">
        <v>68</v>
      </c>
      <c r="G8" s="2">
        <f>IF($G$7*$G$6&gt;0,1,-1)*G6/SQRT($G$6^2+$H$6^2+$I$6^2)</f>
        <v>0.99998071338253969</v>
      </c>
      <c r="H8" s="2">
        <f>IF($G$7*$G$6&gt;0,1,-1)*H6/SQRT($G$6^2+$H$6^2+$I$6^2)</f>
        <v>6.2103507111310628E-3</v>
      </c>
      <c r="I8" s="2">
        <f>IF($G$7*$G$6&gt;0,1,-1)*I6/SQRT($G$6^2+$H$6^2+$I$6^2)</f>
        <v>6.6385177477370076E-5</v>
      </c>
    </row>
    <row r="9" spans="1:9" x14ac:dyDescent="0.25">
      <c r="A9" t="s">
        <v>69</v>
      </c>
      <c r="B9" s="2">
        <f>B2+B8</f>
        <v>57.356255218620525</v>
      </c>
      <c r="C9" s="2">
        <f>C2+C8</f>
        <v>0</v>
      </c>
      <c r="D9" s="2">
        <f>D2+D8</f>
        <v>150.43438868743453</v>
      </c>
      <c r="F9" t="s">
        <v>69</v>
      </c>
      <c r="G9" s="2">
        <f>G2+G8</f>
        <v>55.999980713382541</v>
      </c>
      <c r="H9" s="2">
        <f>H2+H8</f>
        <v>577.00621035071117</v>
      </c>
      <c r="I9" s="2">
        <f>I2+I8</f>
        <v>152.9420663851775</v>
      </c>
    </row>
    <row r="11" spans="1:9" x14ac:dyDescent="0.25">
      <c r="A11" s="59" t="s">
        <v>70</v>
      </c>
      <c r="B11" s="59"/>
      <c r="C11" s="59"/>
      <c r="D11" s="59"/>
      <c r="F11" s="59" t="s">
        <v>71</v>
      </c>
      <c r="G11" s="59"/>
      <c r="H11" s="59"/>
      <c r="I11" s="59"/>
    </row>
    <row r="12" spans="1:9" x14ac:dyDescent="0.25">
      <c r="A12" t="s">
        <v>62</v>
      </c>
      <c r="B12" s="3">
        <f>Bodies!C9</f>
        <v>0</v>
      </c>
      <c r="C12" s="3">
        <f>Bodies!D9</f>
        <v>0</v>
      </c>
      <c r="D12" s="3">
        <f>Bodies!E9</f>
        <v>0</v>
      </c>
      <c r="F12" t="s">
        <v>62</v>
      </c>
      <c r="G12" s="3">
        <f>Bodies!C16</f>
        <v>0</v>
      </c>
      <c r="H12" s="3">
        <f>Bodies!D16</f>
        <v>0</v>
      </c>
      <c r="I12" s="3">
        <f>Bodies!E16</f>
        <v>0</v>
      </c>
    </row>
    <row r="13" spans="1:9" x14ac:dyDescent="0.25">
      <c r="A13" t="s">
        <v>63</v>
      </c>
      <c r="B13" s="3">
        <f>Bodies!F9-Bodies!C9</f>
        <v>0</v>
      </c>
      <c r="C13" s="3">
        <f>Bodies!G9-Bodies!D9</f>
        <v>0</v>
      </c>
      <c r="D13" s="3">
        <f>Bodies!H9-Bodies!E9</f>
        <v>0</v>
      </c>
      <c r="F13" t="s">
        <v>63</v>
      </c>
      <c r="G13" s="3">
        <f>Bodies!I16-Bodies!C16</f>
        <v>0</v>
      </c>
      <c r="H13" s="3">
        <f>Bodies!J16-Bodies!D16</f>
        <v>0</v>
      </c>
      <c r="I13" s="3">
        <f>Bodies!K16-Bodies!E16</f>
        <v>0</v>
      </c>
    </row>
    <row r="14" spans="1:9" x14ac:dyDescent="0.25">
      <c r="A14" t="s">
        <v>64</v>
      </c>
      <c r="B14" s="3" t="e">
        <f>joints #REF!-B12</f>
        <v>#NAME?</v>
      </c>
      <c r="C14" s="3" t="e">
        <f>joints #REF!-C12</f>
        <v>#NAME?</v>
      </c>
      <c r="D14" s="3" t="e">
        <f>joints #REF!-D12</f>
        <v>#NAME?</v>
      </c>
      <c r="F14" t="s">
        <v>64</v>
      </c>
      <c r="G14" s="3">
        <v>1</v>
      </c>
      <c r="H14" s="3">
        <v>0</v>
      </c>
      <c r="I14" s="3">
        <v>0</v>
      </c>
    </row>
    <row r="15" spans="1:9" x14ac:dyDescent="0.25">
      <c r="A15" t="s">
        <v>65</v>
      </c>
      <c r="B15" s="2" t="e">
        <f>C13*D14-D13*C14</f>
        <v>#NAME?</v>
      </c>
      <c r="C15" s="2" t="e">
        <f>B14*D13-B13*D14</f>
        <v>#NAME?</v>
      </c>
      <c r="D15" s="2" t="e">
        <f>B13*C14-C13*B14</f>
        <v>#NAME?</v>
      </c>
      <c r="F15" t="s">
        <v>65</v>
      </c>
      <c r="G15" s="2">
        <f>H13*I14-I13*H14</f>
        <v>0</v>
      </c>
      <c r="H15" s="2">
        <f>G14*I13-G13*I14</f>
        <v>0</v>
      </c>
      <c r="I15" s="2">
        <f>G13*H14-H13*G14</f>
        <v>0</v>
      </c>
    </row>
    <row r="16" spans="1:9" x14ac:dyDescent="0.25">
      <c r="A16" t="s">
        <v>66</v>
      </c>
      <c r="B16" s="2" t="e">
        <f>C13*D15-D13*C15</f>
        <v>#NAME?</v>
      </c>
      <c r="C16" s="2" t="e">
        <f>D13*B15-B13*D15</f>
        <v>#NAME?</v>
      </c>
      <c r="D16" s="2" t="e">
        <f>B13*C15-C13*B15</f>
        <v>#NAME?</v>
      </c>
      <c r="F16" t="s">
        <v>66</v>
      </c>
      <c r="G16" s="2">
        <f>H13*I15-I13*H15</f>
        <v>0</v>
      </c>
      <c r="H16" s="2">
        <f>I13*G15-G13*I15</f>
        <v>0</v>
      </c>
      <c r="I16" s="2">
        <f>G13*H15-H13*G15</f>
        <v>0</v>
      </c>
    </row>
    <row r="17" spans="1:14" x14ac:dyDescent="0.25">
      <c r="A17" t="s">
        <v>67</v>
      </c>
      <c r="B17" s="2">
        <v>1</v>
      </c>
      <c r="C17" s="2"/>
      <c r="D17" s="2"/>
      <c r="F17" t="s">
        <v>67</v>
      </c>
      <c r="G17" s="2">
        <v>1</v>
      </c>
      <c r="H17" s="2"/>
      <c r="I17" s="2"/>
    </row>
    <row r="18" spans="1:14" x14ac:dyDescent="0.25">
      <c r="A18" t="s">
        <v>68</v>
      </c>
      <c r="B18" s="2" t="e">
        <f>IF($B$17*$B$16&gt;0,1,-1)*B16/SQRT($B$16^2+$C$16^2+$D$16^2)</f>
        <v>#NAME?</v>
      </c>
      <c r="C18" s="2" t="e">
        <f>IF($B$17*$B$16&gt;0,1,-1)*C16/SQRT($B$16^2+$C$16^2+$D$16^2)</f>
        <v>#NAME?</v>
      </c>
      <c r="D18" s="2" t="e">
        <f>IF($B$17*$B$16&gt;0,1,-1)*D16/SQRT($B$16^2+$C$16^2+$D$16^2)</f>
        <v>#NAME?</v>
      </c>
      <c r="F18" t="s">
        <v>68</v>
      </c>
      <c r="G18" s="2">
        <f>IF($G$7*$G$6&gt;0,1,-1)*G16/SQRT($G$6^2+$H$6^2+$I$6^2)</f>
        <v>0</v>
      </c>
      <c r="H18" s="2">
        <f>IF($G$7*$G$6&gt;0,1,-1)*H16/SQRT($G$6^2+$H$6^2+$I$6^2)</f>
        <v>0</v>
      </c>
      <c r="I18" s="2">
        <f>IF($G$7*$G$6&gt;0,1,-1)*I16/SQRT($G$6^2+$H$6^2+$I$6^2)</f>
        <v>0</v>
      </c>
    </row>
    <row r="19" spans="1:14" x14ac:dyDescent="0.25">
      <c r="A19" t="s">
        <v>69</v>
      </c>
      <c r="B19" s="2" t="e">
        <f>B12+B18</f>
        <v>#NAME?</v>
      </c>
      <c r="C19" s="2" t="e">
        <f>C12+C18</f>
        <v>#NAME?</v>
      </c>
      <c r="D19" s="2" t="e">
        <f>D12+D18</f>
        <v>#NAME?</v>
      </c>
      <c r="F19" t="s">
        <v>69</v>
      </c>
      <c r="G19" s="2">
        <f>G12+G18</f>
        <v>0</v>
      </c>
      <c r="H19" s="2">
        <f>H12+H18</f>
        <v>0</v>
      </c>
      <c r="I19" s="2">
        <f>I12+I18</f>
        <v>0</v>
      </c>
    </row>
    <row r="21" spans="1:14" x14ac:dyDescent="0.25">
      <c r="A21" s="59" t="s">
        <v>72</v>
      </c>
      <c r="B21" s="59"/>
      <c r="C21" s="59"/>
      <c r="D21" s="59"/>
      <c r="F21" t="s">
        <v>73</v>
      </c>
      <c r="K21" t="s">
        <v>74</v>
      </c>
    </row>
    <row r="22" spans="1:14" x14ac:dyDescent="0.25">
      <c r="A22" t="s">
        <v>62</v>
      </c>
      <c r="B22" s="3">
        <f>Bodies!C10</f>
        <v>0</v>
      </c>
      <c r="C22" s="3">
        <f>Bodies!D10</f>
        <v>0</v>
      </c>
      <c r="D22" s="3">
        <f>Bodies!E10</f>
        <v>0</v>
      </c>
      <c r="F22" t="s">
        <v>76</v>
      </c>
      <c r="G22" t="e">
        <f>Joints!#REF!</f>
        <v>#REF!</v>
      </c>
      <c r="H22" t="e">
        <f>Joints!#REF!</f>
        <v>#REF!</v>
      </c>
      <c r="I22" t="e">
        <f>Joints!#REF!</f>
        <v>#REF!</v>
      </c>
      <c r="K22" t="s">
        <v>76</v>
      </c>
      <c r="L22" t="e">
        <f>G22</f>
        <v>#REF!</v>
      </c>
      <c r="M22" t="e">
        <f>-H22</f>
        <v>#REF!</v>
      </c>
      <c r="N22" t="e">
        <f>I22</f>
        <v>#REF!</v>
      </c>
    </row>
    <row r="23" spans="1:14" x14ac:dyDescent="0.25">
      <c r="A23" t="s">
        <v>63</v>
      </c>
      <c r="B23" s="3">
        <f>Bodies!F10-Bodies!C10</f>
        <v>0</v>
      </c>
      <c r="C23" s="3">
        <f>Bodies!G10-Bodies!D10</f>
        <v>0</v>
      </c>
      <c r="D23" s="3">
        <f>Bodies!H10-Bodies!E10</f>
        <v>0</v>
      </c>
      <c r="F23" t="s">
        <v>77</v>
      </c>
      <c r="G23">
        <v>-40.68</v>
      </c>
      <c r="H23">
        <v>194.197</v>
      </c>
      <c r="I23">
        <v>550.68600000000004</v>
      </c>
      <c r="K23" t="s">
        <v>77</v>
      </c>
      <c r="L23">
        <v>-40.68</v>
      </c>
      <c r="M23">
        <v>-194.197</v>
      </c>
      <c r="N23">
        <v>550.68600000000004</v>
      </c>
    </row>
    <row r="24" spans="1:14" x14ac:dyDescent="0.25">
      <c r="A24" t="s">
        <v>64</v>
      </c>
      <c r="B24" s="3" t="e">
        <f>joints #REF!-B22</f>
        <v>#NAME?</v>
      </c>
      <c r="C24" s="3" t="e">
        <f>joints #REF!-C22</f>
        <v>#NAME?</v>
      </c>
      <c r="D24" s="3" t="e">
        <f>joints #REF!-D22</f>
        <v>#NAME?</v>
      </c>
      <c r="F24" t="s">
        <v>78</v>
      </c>
      <c r="G24" t="e">
        <f>G23-G22</f>
        <v>#REF!</v>
      </c>
      <c r="H24" t="e">
        <f>H22-H23</f>
        <v>#REF!</v>
      </c>
      <c r="I24" t="e">
        <f>I22-I23</f>
        <v>#REF!</v>
      </c>
      <c r="K24" t="s">
        <v>78</v>
      </c>
      <c r="L24" t="e">
        <f>L23-L22</f>
        <v>#REF!</v>
      </c>
      <c r="M24" t="e">
        <f>M22-M23</f>
        <v>#REF!</v>
      </c>
      <c r="N24" t="e">
        <f>N22-N23</f>
        <v>#REF!</v>
      </c>
    </row>
    <row r="25" spans="1:14" x14ac:dyDescent="0.25">
      <c r="A25" t="s">
        <v>65</v>
      </c>
      <c r="B25" s="2" t="e">
        <f>C23*D24-D23*C24</f>
        <v>#NAME?</v>
      </c>
      <c r="C25" s="2" t="e">
        <f>B24*D23-B23*D24</f>
        <v>#NAME?</v>
      </c>
      <c r="D25" s="2" t="e">
        <f>B23*C24-C23*B24</f>
        <v>#NAME?</v>
      </c>
      <c r="F25" t="s">
        <v>79</v>
      </c>
      <c r="G25" t="e">
        <f>SQRT(G24^2+H24^2+I24^2)</f>
        <v>#REF!</v>
      </c>
      <c r="K25" t="s">
        <v>79</v>
      </c>
      <c r="L25" t="e">
        <f>SQRT(L24^2+M24^2+N24^2)</f>
        <v>#REF!</v>
      </c>
    </row>
    <row r="26" spans="1:14" x14ac:dyDescent="0.25">
      <c r="A26" t="s">
        <v>66</v>
      </c>
      <c r="B26" s="2" t="e">
        <f>C23*D25-D23*C25</f>
        <v>#NAME?</v>
      </c>
      <c r="C26" s="2" t="e">
        <f>D23*B25-B23*D25</f>
        <v>#NAME?</v>
      </c>
      <c r="D26" s="2" t="e">
        <f>B23*C25-C23*B25</f>
        <v>#NAME?</v>
      </c>
      <c r="F26" t="s">
        <v>80</v>
      </c>
      <c r="G26" t="e">
        <f>G24/G25</f>
        <v>#REF!</v>
      </c>
      <c r="H26" t="e">
        <f>H24/G25</f>
        <v>#REF!</v>
      </c>
      <c r="I26" t="e">
        <f>I24/G25</f>
        <v>#REF!</v>
      </c>
      <c r="K26" t="s">
        <v>80</v>
      </c>
      <c r="L26" t="e">
        <f>L24/L25</f>
        <v>#REF!</v>
      </c>
      <c r="M26" t="e">
        <f>M24/L25</f>
        <v>#REF!</v>
      </c>
      <c r="N26" t="e">
        <f>N24/L25</f>
        <v>#REF!</v>
      </c>
    </row>
    <row r="27" spans="1:14" x14ac:dyDescent="0.25">
      <c r="A27" t="s">
        <v>67</v>
      </c>
      <c r="B27" s="2">
        <v>1</v>
      </c>
      <c r="C27" s="2"/>
      <c r="D27" s="2"/>
    </row>
    <row r="28" spans="1:14" x14ac:dyDescent="0.25">
      <c r="A28" t="s">
        <v>68</v>
      </c>
      <c r="B28" s="2" t="e">
        <f>IF($B$27*$B$26&gt;0,1,-1)*B26/SQRT($B$26^2+$C$26^2+$D$26^2)</f>
        <v>#NAME?</v>
      </c>
      <c r="C28" s="2" t="e">
        <f>IF($B$27*$B$26&gt;0,1,-1)*C26/SQRT($B$26^2+$C$26^2+$D$26^2)</f>
        <v>#NAME?</v>
      </c>
      <c r="D28" s="2" t="e">
        <f>IF($B$27*$B$26&gt;0,1,-1)*D26/SQRT($B$26^2+$C$26^2+$D$26^2)</f>
        <v>#NAME?</v>
      </c>
      <c r="F28" t="s">
        <v>75</v>
      </c>
    </row>
    <row r="29" spans="1:14" x14ac:dyDescent="0.25">
      <c r="A29" t="s">
        <v>69</v>
      </c>
      <c r="B29" s="3" t="e">
        <f>B22+B28</f>
        <v>#NAME?</v>
      </c>
      <c r="C29" s="3" t="e">
        <f>C22+C28</f>
        <v>#NAME?</v>
      </c>
      <c r="D29" s="3" t="e">
        <f>D22+D28</f>
        <v>#NAME?</v>
      </c>
      <c r="F29" t="s">
        <v>76</v>
      </c>
      <c r="G29" t="e">
        <f>Joints!#REF!</f>
        <v>#REF!</v>
      </c>
      <c r="H29" t="e">
        <f>Joints!#REF!</f>
        <v>#REF!</v>
      </c>
      <c r="I29" t="e">
        <f>Joints!#REF!</f>
        <v>#REF!</v>
      </c>
    </row>
    <row r="30" spans="1:14" x14ac:dyDescent="0.25">
      <c r="F30" t="s">
        <v>77</v>
      </c>
      <c r="G30">
        <v>-1489.44</v>
      </c>
      <c r="H30">
        <v>222.303</v>
      </c>
      <c r="I30">
        <v>529.55399999999997</v>
      </c>
    </row>
    <row r="31" spans="1:14" x14ac:dyDescent="0.25">
      <c r="F31" t="s">
        <v>78</v>
      </c>
      <c r="G31" t="e">
        <f>G29-G30</f>
        <v>#REF!</v>
      </c>
      <c r="H31" t="e">
        <f>H29-H30</f>
        <v>#REF!</v>
      </c>
      <c r="I31" t="e">
        <f>I29-I30</f>
        <v>#REF!</v>
      </c>
    </row>
    <row r="32" spans="1:14" x14ac:dyDescent="0.25">
      <c r="F32" t="s">
        <v>79</v>
      </c>
      <c r="G32" t="e">
        <f>SQRT(G31^2+H31^2+I31^2)</f>
        <v>#REF!</v>
      </c>
    </row>
    <row r="33" spans="6:9" x14ac:dyDescent="0.25">
      <c r="F33" t="s">
        <v>80</v>
      </c>
      <c r="G33" t="e">
        <f>G31/G32</f>
        <v>#REF!</v>
      </c>
      <c r="H33" t="e">
        <f>H31/G32</f>
        <v>#REF!</v>
      </c>
      <c r="I33" t="e">
        <f>I31/G32</f>
        <v>#REF!</v>
      </c>
    </row>
  </sheetData>
  <mergeCells count="5">
    <mergeCell ref="A1:D1"/>
    <mergeCell ref="F1:I1"/>
    <mergeCell ref="A11:D11"/>
    <mergeCell ref="F11:I11"/>
    <mergeCell ref="A21:D2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Help with perpendiculars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2022-01-21T19:43:46Z</dcterms:modified>
  <dc:language>en-GB</dc:language>
</cp:coreProperties>
</file>