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erfect_Kinematics_Thesis_A_matrix_version\Code\Excel Files\"/>
    </mc:Choice>
  </mc:AlternateContent>
  <xr:revisionPtr revIDLastSave="0" documentId="13_ncr:1_{F3571CDD-5003-48E2-9A7C-7D4519C0782B}" xr6:coauthVersionLast="47" xr6:coauthVersionMax="47" xr10:uidLastSave="{00000000-0000-0000-0000-000000000000}"/>
  <bookViews>
    <workbookView xWindow="17265" yWindow="-150" windowWidth="21600" windowHeight="11385" tabRatio="500" activeTab="2" xr2:uid="{00000000-000D-0000-FFFF-FFFF00000000}"/>
  </bookViews>
  <sheets>
    <sheet name="Motions" sheetId="4" r:id="rId1"/>
    <sheet name="Bodies" sheetId="1" r:id="rId2"/>
    <sheet name="Joints" sheetId="2" r:id="rId3"/>
    <sheet name="Help with perpendicula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" i="4" l="1"/>
  <c r="N5" i="4"/>
  <c r="Q6" i="4"/>
  <c r="N7" i="4"/>
  <c r="F137" i="2"/>
  <c r="G137" i="2"/>
  <c r="E137" i="2"/>
  <c r="E142" i="2" s="1"/>
  <c r="F136" i="2"/>
  <c r="F141" i="2" s="1"/>
  <c r="G136" i="2"/>
  <c r="E136" i="2"/>
  <c r="E141" i="2" s="1"/>
  <c r="F142" i="2"/>
  <c r="F116" i="2"/>
  <c r="G116" i="2"/>
  <c r="E116" i="2"/>
  <c r="F138" i="2"/>
  <c r="G138" i="2"/>
  <c r="E138" i="2"/>
  <c r="E143" i="2" s="1"/>
  <c r="F128" i="2"/>
  <c r="F133" i="2" s="1"/>
  <c r="G128" i="2"/>
  <c r="E128" i="2"/>
  <c r="E133" i="2" s="1"/>
  <c r="F127" i="2"/>
  <c r="G127" i="2"/>
  <c r="E127" i="2"/>
  <c r="F126" i="2"/>
  <c r="F131" i="2" s="1"/>
  <c r="G126" i="2"/>
  <c r="E126" i="2"/>
  <c r="E131" i="2" s="1"/>
  <c r="F146" i="2"/>
  <c r="G146" i="2"/>
  <c r="E146" i="2"/>
  <c r="F72" i="2"/>
  <c r="F73" i="2"/>
  <c r="F74" i="2"/>
  <c r="F71" i="2"/>
  <c r="J14" i="4"/>
  <c r="F70" i="2" s="1"/>
  <c r="N4" i="4"/>
  <c r="E70" i="2" s="1"/>
  <c r="J5" i="4"/>
  <c r="N6" i="4" s="1"/>
  <c r="J6" i="4"/>
  <c r="J4" i="4"/>
  <c r="J25" i="1"/>
  <c r="K25" i="1"/>
  <c r="K26" i="1" s="1"/>
  <c r="I25" i="1"/>
  <c r="J27" i="1"/>
  <c r="J28" i="1" s="1"/>
  <c r="K27" i="1"/>
  <c r="K28" i="1" s="1"/>
  <c r="I27" i="1"/>
  <c r="H25" i="1"/>
  <c r="G25" i="1"/>
  <c r="F25" i="1"/>
  <c r="F26" i="1" s="1"/>
  <c r="I24" i="1"/>
  <c r="J24" i="1"/>
  <c r="K24" i="1"/>
  <c r="H24" i="1"/>
  <c r="E24" i="1" s="1"/>
  <c r="G24" i="1"/>
  <c r="D24" i="1" s="1"/>
  <c r="F24" i="1"/>
  <c r="K23" i="1"/>
  <c r="J23" i="1"/>
  <c r="I23" i="1"/>
  <c r="I22" i="1"/>
  <c r="J22" i="1"/>
  <c r="K22" i="1"/>
  <c r="H22" i="1"/>
  <c r="G22" i="1"/>
  <c r="F22" i="1"/>
  <c r="G23" i="1"/>
  <c r="H23" i="1"/>
  <c r="E23" i="1" s="1"/>
  <c r="F23" i="1"/>
  <c r="J21" i="1"/>
  <c r="K21" i="1"/>
  <c r="I21" i="1"/>
  <c r="C21" i="1" s="1"/>
  <c r="G21" i="1"/>
  <c r="H21" i="1"/>
  <c r="F21" i="1"/>
  <c r="I28" i="1"/>
  <c r="G27" i="1"/>
  <c r="H27" i="1"/>
  <c r="F27" i="1"/>
  <c r="F28" i="1" s="1"/>
  <c r="C26" i="1"/>
  <c r="D26" i="1"/>
  <c r="E26" i="1"/>
  <c r="C27" i="1"/>
  <c r="D27" i="1"/>
  <c r="E27" i="1"/>
  <c r="C28" i="1"/>
  <c r="D28" i="1"/>
  <c r="E28" i="1"/>
  <c r="E25" i="1"/>
  <c r="D25" i="1"/>
  <c r="C25" i="1"/>
  <c r="I29" i="3"/>
  <c r="I31" i="3" s="1"/>
  <c r="H29" i="3"/>
  <c r="H31" i="3" s="1"/>
  <c r="G29" i="3"/>
  <c r="G31" i="3" s="1"/>
  <c r="N24" i="3"/>
  <c r="H24" i="3"/>
  <c r="G24" i="3"/>
  <c r="N22" i="3"/>
  <c r="M22" i="3"/>
  <c r="M24" i="3" s="1"/>
  <c r="L22" i="3"/>
  <c r="L24" i="3" s="1"/>
  <c r="I22" i="3"/>
  <c r="I24" i="3" s="1"/>
  <c r="H22" i="3"/>
  <c r="G22" i="3"/>
  <c r="H28" i="1"/>
  <c r="G28" i="1"/>
  <c r="G26" i="1"/>
  <c r="J26" i="1"/>
  <c r="I26" i="1"/>
  <c r="H26" i="1"/>
  <c r="D23" i="1"/>
  <c r="C23" i="1"/>
  <c r="E22" i="1"/>
  <c r="D22" i="1"/>
  <c r="G145" i="2"/>
  <c r="F145" i="2"/>
  <c r="E145" i="2"/>
  <c r="G144" i="2"/>
  <c r="F144" i="2"/>
  <c r="E144" i="2"/>
  <c r="F143" i="2"/>
  <c r="G141" i="2"/>
  <c r="G143" i="2"/>
  <c r="G142" i="2"/>
  <c r="G135" i="2"/>
  <c r="F135" i="2"/>
  <c r="E135" i="2"/>
  <c r="G134" i="2"/>
  <c r="F134" i="2"/>
  <c r="E134" i="2"/>
  <c r="G131" i="2"/>
  <c r="G133" i="2"/>
  <c r="G132" i="2"/>
  <c r="F132" i="2"/>
  <c r="E132" i="2"/>
  <c r="K52" i="2"/>
  <c r="H52" i="2"/>
  <c r="G52" i="2"/>
  <c r="F52" i="2"/>
  <c r="K51" i="2"/>
  <c r="J51" i="2"/>
  <c r="J52" i="2" s="1"/>
  <c r="I51" i="2"/>
  <c r="I52" i="2" s="1"/>
  <c r="I50" i="2"/>
  <c r="H50" i="2"/>
  <c r="G50" i="2"/>
  <c r="F50" i="2"/>
  <c r="K49" i="2"/>
  <c r="K50" i="2" s="1"/>
  <c r="J49" i="2"/>
  <c r="J50" i="2" s="1"/>
  <c r="I49" i="2"/>
  <c r="H40" i="2"/>
  <c r="G40" i="2"/>
  <c r="F40" i="2"/>
  <c r="H39" i="2"/>
  <c r="G39" i="2"/>
  <c r="F39" i="2"/>
  <c r="H36" i="2"/>
  <c r="G36" i="2"/>
  <c r="F36" i="2"/>
  <c r="H35" i="2"/>
  <c r="G35" i="2"/>
  <c r="F35" i="2"/>
  <c r="C14" i="3"/>
  <c r="B14" i="3"/>
  <c r="D13" i="3"/>
  <c r="C13" i="3"/>
  <c r="B13" i="3"/>
  <c r="D12" i="3"/>
  <c r="C12" i="3"/>
  <c r="B12" i="3"/>
  <c r="D4" i="3"/>
  <c r="C4" i="3"/>
  <c r="B4" i="3"/>
  <c r="C5" i="3" s="1"/>
  <c r="D3" i="3"/>
  <c r="C3" i="3"/>
  <c r="B5" i="3" s="1"/>
  <c r="B3" i="3"/>
  <c r="D5" i="3" s="1"/>
  <c r="D2" i="3"/>
  <c r="C2" i="3"/>
  <c r="B2" i="3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5" i="2"/>
  <c r="F115" i="2"/>
  <c r="E115" i="2"/>
  <c r="G114" i="2"/>
  <c r="F114" i="2"/>
  <c r="E114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K20" i="1"/>
  <c r="J20" i="1"/>
  <c r="I20" i="1"/>
  <c r="E20" i="1"/>
  <c r="D20" i="1"/>
  <c r="C20" i="1"/>
  <c r="E19" i="1"/>
  <c r="H19" i="1" s="1"/>
  <c r="D19" i="1"/>
  <c r="G19" i="1" s="1"/>
  <c r="C19" i="1"/>
  <c r="I19" i="1" s="1"/>
  <c r="E18" i="1"/>
  <c r="H18" i="1" s="1"/>
  <c r="D18" i="1"/>
  <c r="G18" i="1" s="1"/>
  <c r="C18" i="1"/>
  <c r="I18" i="1" s="1"/>
  <c r="K16" i="1"/>
  <c r="J16" i="1"/>
  <c r="I16" i="1"/>
  <c r="E16" i="1"/>
  <c r="I12" i="3" s="1"/>
  <c r="D16" i="1"/>
  <c r="H12" i="3" s="1"/>
  <c r="C16" i="1"/>
  <c r="G12" i="3" s="1"/>
  <c r="K15" i="1"/>
  <c r="K19" i="1" s="1"/>
  <c r="J15" i="1"/>
  <c r="J19" i="1" s="1"/>
  <c r="E15" i="1"/>
  <c r="H15" i="1" s="1"/>
  <c r="D15" i="1"/>
  <c r="G15" i="1" s="1"/>
  <c r="C15" i="1"/>
  <c r="I15" i="1" s="1"/>
  <c r="K14" i="1"/>
  <c r="K18" i="1" s="1"/>
  <c r="J14" i="1"/>
  <c r="J18" i="1" s="1"/>
  <c r="E14" i="1"/>
  <c r="H14" i="1" s="1"/>
  <c r="D14" i="1"/>
  <c r="G14" i="1" s="1"/>
  <c r="C14" i="1"/>
  <c r="I14" i="1" s="1"/>
  <c r="K12" i="1"/>
  <c r="J12" i="1"/>
  <c r="I12" i="1"/>
  <c r="E12" i="1"/>
  <c r="D12" i="1"/>
  <c r="C12" i="1"/>
  <c r="E11" i="1"/>
  <c r="H11" i="1" s="1"/>
  <c r="D11" i="1"/>
  <c r="G11" i="1" s="1"/>
  <c r="C11" i="1"/>
  <c r="I11" i="1" s="1"/>
  <c r="E10" i="1"/>
  <c r="D22" i="3" s="1"/>
  <c r="D10" i="1"/>
  <c r="C22" i="3" s="1"/>
  <c r="C10" i="1"/>
  <c r="B23" i="3" s="1"/>
  <c r="K7" i="1"/>
  <c r="J7" i="1"/>
  <c r="I7" i="1"/>
  <c r="E7" i="1"/>
  <c r="I2" i="3" s="1"/>
  <c r="D7" i="1"/>
  <c r="H2" i="3" s="1"/>
  <c r="C7" i="1"/>
  <c r="G2" i="3" s="1"/>
  <c r="E6" i="1"/>
  <c r="H6" i="1" s="1"/>
  <c r="D6" i="1"/>
  <c r="G6" i="1" s="1"/>
  <c r="C6" i="1"/>
  <c r="I6" i="1" s="1"/>
  <c r="E5" i="1"/>
  <c r="H5" i="1" s="1"/>
  <c r="D5" i="1"/>
  <c r="G5" i="1" s="1"/>
  <c r="C5" i="1"/>
  <c r="I5" i="1" s="1"/>
  <c r="E73" i="2" l="1"/>
  <c r="E72" i="2"/>
  <c r="Q7" i="4"/>
  <c r="E74" i="2" s="1"/>
  <c r="Q4" i="4"/>
  <c r="E71" i="2" s="1"/>
  <c r="D15" i="3"/>
  <c r="C24" i="1"/>
  <c r="C22" i="1"/>
  <c r="E21" i="1"/>
  <c r="D21" i="1"/>
  <c r="G32" i="3"/>
  <c r="I33" i="3" s="1"/>
  <c r="G33" i="3"/>
  <c r="G25" i="3"/>
  <c r="G26" i="3" s="1"/>
  <c r="H33" i="3"/>
  <c r="L25" i="3"/>
  <c r="M26" i="3" s="1"/>
  <c r="L26" i="3"/>
  <c r="I13" i="3"/>
  <c r="G3" i="3"/>
  <c r="H3" i="3"/>
  <c r="G13" i="3"/>
  <c r="I3" i="3"/>
  <c r="H13" i="3"/>
  <c r="H10" i="1"/>
  <c r="D23" i="3" s="1"/>
  <c r="C6" i="3"/>
  <c r="K6" i="1"/>
  <c r="K11" i="1" s="1"/>
  <c r="J6" i="1"/>
  <c r="J11" i="1" s="1"/>
  <c r="D6" i="3"/>
  <c r="C24" i="3"/>
  <c r="D24" i="3"/>
  <c r="K5" i="1"/>
  <c r="K10" i="1" s="1"/>
  <c r="J5" i="1"/>
  <c r="J10" i="1" s="1"/>
  <c r="B6" i="3"/>
  <c r="D14" i="3"/>
  <c r="C15" i="3" s="1"/>
  <c r="G10" i="1"/>
  <c r="C23" i="3" s="1"/>
  <c r="B22" i="3"/>
  <c r="I10" i="1"/>
  <c r="N26" i="3" l="1"/>
  <c r="I26" i="3"/>
  <c r="H26" i="3"/>
  <c r="H5" i="3"/>
  <c r="J44" i="2" s="1"/>
  <c r="H15" i="3"/>
  <c r="G5" i="3"/>
  <c r="G15" i="3"/>
  <c r="I15" i="3"/>
  <c r="H16" i="3" s="1"/>
  <c r="I5" i="3"/>
  <c r="K44" i="2" s="1"/>
  <c r="B16" i="3"/>
  <c r="B15" i="3"/>
  <c r="C16" i="3" s="1"/>
  <c r="B8" i="3"/>
  <c r="B9" i="3" s="1"/>
  <c r="C8" i="3"/>
  <c r="C9" i="3" s="1"/>
  <c r="D8" i="3"/>
  <c r="D9" i="3" s="1"/>
  <c r="B24" i="3"/>
  <c r="C25" i="3" s="1"/>
  <c r="B25" i="3"/>
  <c r="I6" i="3" l="1"/>
  <c r="H6" i="3"/>
  <c r="I16" i="3"/>
  <c r="D26" i="3"/>
  <c r="G16" i="3"/>
  <c r="G6" i="3"/>
  <c r="D25" i="3"/>
  <c r="B26" i="3" s="1"/>
  <c r="D16" i="3"/>
  <c r="B18" i="3" s="1"/>
  <c r="B19" i="3" s="1"/>
  <c r="D18" i="3" l="1"/>
  <c r="D19" i="3" s="1"/>
  <c r="C18" i="3"/>
  <c r="C19" i="3" s="1"/>
  <c r="G8" i="3"/>
  <c r="G9" i="3" s="1"/>
  <c r="F7" i="1" s="1"/>
  <c r="F12" i="1" s="1"/>
  <c r="I8" i="3"/>
  <c r="I9" i="3" s="1"/>
  <c r="H7" i="1" s="1"/>
  <c r="H12" i="1" s="1"/>
  <c r="H18" i="3"/>
  <c r="H19" i="3" s="1"/>
  <c r="G16" i="1" s="1"/>
  <c r="G20" i="1" s="1"/>
  <c r="H8" i="3"/>
  <c r="H9" i="3" s="1"/>
  <c r="G7" i="1" s="1"/>
  <c r="G12" i="1" s="1"/>
  <c r="I18" i="3"/>
  <c r="I19" i="3" s="1"/>
  <c r="H16" i="1" s="1"/>
  <c r="H20" i="1" s="1"/>
  <c r="G18" i="3"/>
  <c r="G19" i="3" s="1"/>
  <c r="F16" i="1" s="1"/>
  <c r="F20" i="1" s="1"/>
  <c r="C26" i="3"/>
  <c r="C28" i="3" s="1"/>
  <c r="C29" i="3" s="1"/>
  <c r="B28" i="3" l="1"/>
  <c r="B29" i="3" s="1"/>
  <c r="D28" i="3"/>
  <c r="D29" i="3" s="1"/>
</calcChain>
</file>

<file path=xl/sharedStrings.xml><?xml version="1.0" encoding="utf-8"?>
<sst xmlns="http://schemas.openxmlformats.org/spreadsheetml/2006/main" count="457" uniqueCount="194">
  <si>
    <t>Origin</t>
  </si>
  <si>
    <t>Point on x axis</t>
  </si>
  <si>
    <t>Point on y axis</t>
  </si>
  <si>
    <t>Mass</t>
  </si>
  <si>
    <t>Inertia Moment</t>
  </si>
  <si>
    <t>Body No.</t>
  </si>
  <si>
    <t>Suspension Bodies</t>
  </si>
  <si>
    <t>x</t>
  </si>
  <si>
    <t>y</t>
  </si>
  <si>
    <t>z</t>
  </si>
  <si>
    <t>Chassis</t>
  </si>
  <si>
    <t>Wheel FL</t>
  </si>
  <si>
    <t>Upper A-arm FL</t>
  </si>
  <si>
    <t xml:space="preserve">   Help with perpendiculars</t>
  </si>
  <si>
    <t>Lower A-arm FL</t>
  </si>
  <si>
    <t>Tie-rod FL</t>
  </si>
  <si>
    <t>Rack</t>
  </si>
  <si>
    <t>Wheel FR</t>
  </si>
  <si>
    <t>Upper A-arm FR</t>
  </si>
  <si>
    <t>Lower A-arm FR</t>
  </si>
  <si>
    <t>Tie-rod FR</t>
  </si>
  <si>
    <t>Wheel RL</t>
  </si>
  <si>
    <t>Upper A-arm RL</t>
  </si>
  <si>
    <t>Lower A-arm RL</t>
  </si>
  <si>
    <t>Tie-rod RL</t>
  </si>
  <si>
    <t>Wheel RR</t>
  </si>
  <si>
    <t>Upper A-arm RR</t>
  </si>
  <si>
    <t>Lower A-arm RR</t>
  </si>
  <si>
    <t>Tie-rod RR</t>
  </si>
  <si>
    <t>Spherical</t>
  </si>
  <si>
    <t>Suspension Joints</t>
  </si>
  <si>
    <t>Type</t>
  </si>
  <si>
    <t>Notes</t>
  </si>
  <si>
    <t>Body 1</t>
  </si>
  <si>
    <t>Body 2</t>
  </si>
  <si>
    <t>sp</t>
  </si>
  <si>
    <t>Upper A-arm Front FL</t>
  </si>
  <si>
    <t>Upper A-arm Rear FL</t>
  </si>
  <si>
    <t>Upper A-arm - Upright FL</t>
  </si>
  <si>
    <t>Lower A-arm Front FL</t>
  </si>
  <si>
    <t>Lower A-arm Rear FL</t>
  </si>
  <si>
    <t>Lower A-arm - Upright FL</t>
  </si>
  <si>
    <t>Tie-rod - Upright FL</t>
  </si>
  <si>
    <t>Upper A-arm Front FR</t>
  </si>
  <si>
    <t>Upper A-arm Rear FR</t>
  </si>
  <si>
    <t>Upper A-arm - Upright FR</t>
  </si>
  <si>
    <t>Lower A-arm Front FR</t>
  </si>
  <si>
    <t>Lower A-arm Rear FR</t>
  </si>
  <si>
    <t>Lower A-arm - Upright FR</t>
  </si>
  <si>
    <t>Tie-rod - Upright FR</t>
  </si>
  <si>
    <t>Upper A-arm Front RL</t>
  </si>
  <si>
    <t>Upper A-arm Rear RL</t>
  </si>
  <si>
    <t>Upper A-arm - Upright RL</t>
  </si>
  <si>
    <t>Lower A-arm Front RL</t>
  </si>
  <si>
    <t>Lower A-arm Rear RL</t>
  </si>
  <si>
    <t>Lower A-arm - Upright RL</t>
  </si>
  <si>
    <t>Tie-rod - Upright RL</t>
  </si>
  <si>
    <t>Tie-rod - Chassis RL</t>
  </si>
  <si>
    <t>Upper A-arm Front RR</t>
  </si>
  <si>
    <t>Upper A-arm Rear RR</t>
  </si>
  <si>
    <t>Upper A-arm - Upright RR</t>
  </si>
  <si>
    <t>Lower A-arm Front RR</t>
  </si>
  <si>
    <t>Lower A-arm Rear RR</t>
  </si>
  <si>
    <t>Lower A-arm - Upright RR</t>
  </si>
  <si>
    <t>Tie-rod - Upright RR</t>
  </si>
  <si>
    <t>Universal</t>
  </si>
  <si>
    <t>si</t>
  </si>
  <si>
    <t>sj</t>
  </si>
  <si>
    <t>Tie-rod - Rack FL</t>
  </si>
  <si>
    <t>Tie-rod - Rack FR</t>
  </si>
  <si>
    <t>Revolute</t>
  </si>
  <si>
    <t>Vector on axis</t>
  </si>
  <si>
    <t>Cylindrical</t>
  </si>
  <si>
    <t>Chassis - Rack</t>
  </si>
  <si>
    <t>Translation</t>
  </si>
  <si>
    <t>Simple</t>
  </si>
  <si>
    <t>Body</t>
  </si>
  <si>
    <t>pos0</t>
  </si>
  <si>
    <t>direction</t>
  </si>
  <si>
    <t>Ground</t>
  </si>
  <si>
    <t>Driver</t>
  </si>
  <si>
    <t>v0</t>
  </si>
  <si>
    <t>a0</t>
  </si>
  <si>
    <t>rack</t>
  </si>
  <si>
    <t>wheel FL</t>
  </si>
  <si>
    <t>wheel FR</t>
  </si>
  <si>
    <t>wheel RL</t>
  </si>
  <si>
    <t>wheel RR</t>
  </si>
  <si>
    <t>Points of Interest</t>
  </si>
  <si>
    <t>spi</t>
  </si>
  <si>
    <t>Point</t>
  </si>
  <si>
    <t>Wheel - Fore FL</t>
  </si>
  <si>
    <t>Wheel - Aft FL</t>
  </si>
  <si>
    <t>Wheel - Down FL</t>
  </si>
  <si>
    <t>Wheel - Up FL</t>
  </si>
  <si>
    <t>Wheel - Fore FR</t>
  </si>
  <si>
    <t>Wheel - Aft FR</t>
  </si>
  <si>
    <t>Wheel - Down FR</t>
  </si>
  <si>
    <t>Wheel - Up FR</t>
  </si>
  <si>
    <t>Wheel - Fore RL</t>
  </si>
  <si>
    <t>Wheel - Aft RL</t>
  </si>
  <si>
    <t>Wheel - Down RL</t>
  </si>
  <si>
    <t>Wheel - Up RL</t>
  </si>
  <si>
    <t>Pushrod x axis</t>
  </si>
  <si>
    <t>Tie-rod x axis</t>
  </si>
  <si>
    <t>Point A</t>
  </si>
  <si>
    <t>Vector AB</t>
  </si>
  <si>
    <t>Vector AD on same plane as AB</t>
  </si>
  <si>
    <t>Normal Vector</t>
  </si>
  <si>
    <t>Vector AC on the same plane but perpendicular to AB</t>
  </si>
  <si>
    <t>Vector AC x direction imposition</t>
  </si>
  <si>
    <t>Vector AC normalized and with coordinates rectified</t>
  </si>
  <si>
    <t>Point C</t>
  </si>
  <si>
    <t>Bell Crank y axis</t>
  </si>
  <si>
    <t>Tie-rod x axis (rear)</t>
  </si>
  <si>
    <t>Damper y</t>
  </si>
  <si>
    <t>Push - Upper A arm FL</t>
  </si>
  <si>
    <t>Push - Rocker FL</t>
  </si>
  <si>
    <t>Push - Upper A arm FR</t>
  </si>
  <si>
    <t>Push - Rocker FR</t>
  </si>
  <si>
    <t>Push - Upper A arm RL</t>
  </si>
  <si>
    <t>Push - Rocker RL</t>
  </si>
  <si>
    <t>Push - Upper A arm RR</t>
  </si>
  <si>
    <t>Push - Rocker RR</t>
  </si>
  <si>
    <t>Bellcrank FL</t>
  </si>
  <si>
    <t>Bellcrank FR</t>
  </si>
  <si>
    <t>Bellcrank RL</t>
  </si>
  <si>
    <t>Bellcrank RR</t>
  </si>
  <si>
    <t>Push - Lower Joint FL</t>
  </si>
  <si>
    <t>Push - Bellcrank FL</t>
  </si>
  <si>
    <t>Bellcrank Pivot FL</t>
  </si>
  <si>
    <t>Bellcrank Coilover FL</t>
  </si>
  <si>
    <t>Coilover Mounting FL</t>
  </si>
  <si>
    <t>Push - Lower Joint FR</t>
  </si>
  <si>
    <t>Push - Bellcrank FR</t>
  </si>
  <si>
    <t>Bellcrank Pivot FR</t>
  </si>
  <si>
    <t>Bellcrank Coilover FR</t>
  </si>
  <si>
    <t>Coilover Mounting FR</t>
  </si>
  <si>
    <t>Push - Lower Joint RL</t>
  </si>
  <si>
    <t>Push - Bellcrank RL</t>
  </si>
  <si>
    <t>Bellcrank Pivot RL</t>
  </si>
  <si>
    <t>Bellcrank Coilover RL</t>
  </si>
  <si>
    <t>Coilover Mounting RL</t>
  </si>
  <si>
    <t>Push - Lower Joint RR</t>
  </si>
  <si>
    <t>Push - Bellcrank RR</t>
  </si>
  <si>
    <t>Bellcrank Pivot RR</t>
  </si>
  <si>
    <t>Bellcrank Coilover RR</t>
  </si>
  <si>
    <t>Coilover Mounting RR</t>
  </si>
  <si>
    <t>Push FL</t>
  </si>
  <si>
    <t>Push FR</t>
  </si>
  <si>
    <t>Push RL</t>
  </si>
  <si>
    <t>Push RR</t>
  </si>
  <si>
    <t>Rocker FL</t>
  </si>
  <si>
    <t>Rocker FR</t>
  </si>
  <si>
    <t>Rocker RL</t>
  </si>
  <si>
    <t>Rocker RR</t>
  </si>
  <si>
    <t>Pivot Point</t>
  </si>
  <si>
    <t>Axis Point</t>
  </si>
  <si>
    <t>Axis Vector</t>
  </si>
  <si>
    <t>Vector Norm</t>
  </si>
  <si>
    <t>Axis Vector (Normalized)</t>
  </si>
  <si>
    <t>Motions</t>
  </si>
  <si>
    <t>Steering</t>
  </si>
  <si>
    <t>Heave</t>
  </si>
  <si>
    <t>Pitch</t>
  </si>
  <si>
    <t>Roll</t>
  </si>
  <si>
    <t>º</t>
  </si>
  <si>
    <t>mm</t>
  </si>
  <si>
    <t>Steering Ratio</t>
  </si>
  <si>
    <t>Wheelbase</t>
  </si>
  <si>
    <t>Simulation Time</t>
  </si>
  <si>
    <t>s</t>
  </si>
  <si>
    <t>Run simulation for</t>
  </si>
  <si>
    <t>Track Front</t>
  </si>
  <si>
    <t>Track Rear</t>
  </si>
  <si>
    <t>Steering Rack Displacement</t>
  </si>
  <si>
    <t>Pitch Displacement</t>
  </si>
  <si>
    <t>Roll Displacement Rear</t>
  </si>
  <si>
    <t>Roll Displacement Front</t>
  </si>
  <si>
    <t>Displacement FL</t>
  </si>
  <si>
    <t>Displacement RR</t>
  </si>
  <si>
    <t>Displacement RL</t>
  </si>
  <si>
    <t>Displacement FR</t>
  </si>
  <si>
    <t>Speed</t>
  </si>
  <si>
    <t>mm/s</t>
  </si>
  <si>
    <t>º/s</t>
  </si>
  <si>
    <t>Steering linear speed</t>
  </si>
  <si>
    <t>Time Step</t>
  </si>
  <si>
    <t>CG</t>
  </si>
  <si>
    <t>Tie-rod - Chassis RR</t>
  </si>
  <si>
    <t>Wheel - Fore RR</t>
  </si>
  <si>
    <t>Wheel - Aft RR</t>
  </si>
  <si>
    <t>Wheel - Down RR</t>
  </si>
  <si>
    <t>Wheel - Up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</si>
</sst>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2F5597"/>
        <bgColor rgb="FF6666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0" borderId="0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9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0" xfId="0" applyFont="1"/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9" fillId="0" borderId="2" xfId="0" applyFont="1" applyBorder="1"/>
    <xf numFmtId="1" fontId="0" fillId="0" borderId="3" xfId="0" applyNumberFormat="1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9" xfId="0" applyFont="1" applyBorder="1"/>
    <xf numFmtId="0" fontId="0" fillId="0" borderId="7" xfId="0" applyBorder="1"/>
    <xf numFmtId="0" fontId="0" fillId="0" borderId="8" xfId="0" applyBorder="1"/>
    <xf numFmtId="0" fontId="7" fillId="5" borderId="0" xfId="0" applyFont="1" applyFill="1"/>
    <xf numFmtId="0" fontId="11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M15" sqref="M15"/>
    </sheetView>
  </sheetViews>
  <sheetFormatPr defaultRowHeight="15" x14ac:dyDescent="0.25"/>
  <cols>
    <col min="9" max="9" width="21.42578125" customWidth="1"/>
    <col min="13" max="13" width="24.42578125" bestFit="1" customWidth="1"/>
    <col min="16" max="16" width="15.140625" bestFit="1" customWidth="1"/>
  </cols>
  <sheetData>
    <row r="3" spans="2:19" x14ac:dyDescent="0.25">
      <c r="B3" s="61" t="s">
        <v>161</v>
      </c>
      <c r="C3" s="62"/>
      <c r="D3" s="62"/>
      <c r="E3" s="63"/>
    </row>
    <row r="4" spans="2:19" x14ac:dyDescent="0.25">
      <c r="B4" s="59" t="s">
        <v>162</v>
      </c>
      <c r="C4" s="66"/>
      <c r="D4" s="43">
        <v>0</v>
      </c>
      <c r="E4" s="43" t="s">
        <v>166</v>
      </c>
      <c r="I4" s="50" t="s">
        <v>173</v>
      </c>
      <c r="J4" s="51">
        <f>Bodies!D4-Bodies!D9</f>
        <v>1200</v>
      </c>
      <c r="K4" s="52" t="s">
        <v>167</v>
      </c>
      <c r="M4" s="50" t="s">
        <v>175</v>
      </c>
      <c r="N4" s="52">
        <f>D4/360*J7</f>
        <v>0</v>
      </c>
      <c r="P4" s="50" t="s">
        <v>179</v>
      </c>
      <c r="Q4" s="52">
        <f>(D5+N5-N7)</f>
        <v>-26.872612460925748</v>
      </c>
      <c r="S4" s="46"/>
    </row>
    <row r="5" spans="2:19" x14ac:dyDescent="0.25">
      <c r="B5" s="64" t="s">
        <v>163</v>
      </c>
      <c r="C5" s="65"/>
      <c r="D5" s="43">
        <v>0</v>
      </c>
      <c r="E5" s="43" t="s">
        <v>167</v>
      </c>
      <c r="I5" s="53" t="s">
        <v>174</v>
      </c>
      <c r="J5" s="29">
        <f>Bodies!D13-Bodies!D17</f>
        <v>1200</v>
      </c>
      <c r="K5" s="54" t="s">
        <v>167</v>
      </c>
      <c r="M5" s="53" t="s">
        <v>178</v>
      </c>
      <c r="N5" s="54">
        <f>SIN(RADIANS(D6))*J4/2</f>
        <v>0</v>
      </c>
      <c r="P5" s="53" t="s">
        <v>182</v>
      </c>
      <c r="Q5" s="54">
        <f>(D5-N5-N7)</f>
        <v>-26.872612460925748</v>
      </c>
      <c r="S5" s="46"/>
    </row>
    <row r="6" spans="2:19" x14ac:dyDescent="0.25">
      <c r="B6" s="64" t="s">
        <v>165</v>
      </c>
      <c r="C6" s="65"/>
      <c r="D6" s="43">
        <v>0</v>
      </c>
      <c r="E6" s="43" t="s">
        <v>166</v>
      </c>
      <c r="I6" s="53" t="s">
        <v>169</v>
      </c>
      <c r="J6" s="29">
        <f>Bodies!C4-Bodies!C13</f>
        <v>1540</v>
      </c>
      <c r="K6" s="54" t="s">
        <v>167</v>
      </c>
      <c r="M6" s="53" t="s">
        <v>177</v>
      </c>
      <c r="N6" s="54">
        <f>SIN(RADIANS(D6))*J5/2</f>
        <v>0</v>
      </c>
      <c r="P6" s="53" t="s">
        <v>181</v>
      </c>
      <c r="Q6" s="54">
        <f>(D5+N6+N7)</f>
        <v>26.872612460925748</v>
      </c>
      <c r="S6" s="46"/>
    </row>
    <row r="7" spans="2:19" x14ac:dyDescent="0.25">
      <c r="B7" s="64" t="s">
        <v>164</v>
      </c>
      <c r="C7" s="65"/>
      <c r="D7" s="43">
        <v>2</v>
      </c>
      <c r="E7" s="43" t="s">
        <v>166</v>
      </c>
      <c r="I7" s="55" t="s">
        <v>168</v>
      </c>
      <c r="J7" s="56">
        <v>75</v>
      </c>
      <c r="K7" s="57"/>
      <c r="M7" s="55" t="s">
        <v>176</v>
      </c>
      <c r="N7" s="57">
        <f>SIN(RADIANS(D7))*J6/2</f>
        <v>26.872612460925748</v>
      </c>
      <c r="P7" s="55" t="s">
        <v>180</v>
      </c>
      <c r="Q7" s="57">
        <f>(D5-N6+N7)</f>
        <v>26.872612460925748</v>
      </c>
      <c r="S7" s="46"/>
    </row>
    <row r="8" spans="2:19" x14ac:dyDescent="0.25">
      <c r="B8" s="44"/>
      <c r="C8" s="44"/>
      <c r="D8" s="44"/>
      <c r="E8" s="44"/>
    </row>
    <row r="9" spans="2:19" x14ac:dyDescent="0.25">
      <c r="B9" s="67" t="s">
        <v>170</v>
      </c>
      <c r="C9" s="68"/>
      <c r="D9" s="68"/>
      <c r="E9" s="69"/>
    </row>
    <row r="10" spans="2:19" x14ac:dyDescent="0.25">
      <c r="B10" s="59" t="s">
        <v>172</v>
      </c>
      <c r="C10" s="60"/>
      <c r="D10" s="58">
        <v>10</v>
      </c>
      <c r="E10" s="58" t="s">
        <v>171</v>
      </c>
    </row>
    <row r="11" spans="2:19" x14ac:dyDescent="0.25">
      <c r="B11" s="70" t="s">
        <v>187</v>
      </c>
      <c r="C11" s="70"/>
      <c r="D11" s="58">
        <v>1</v>
      </c>
      <c r="E11" s="58" t="s">
        <v>171</v>
      </c>
    </row>
    <row r="12" spans="2:19" x14ac:dyDescent="0.25">
      <c r="B12" s="45"/>
      <c r="C12" s="45"/>
      <c r="D12" s="45"/>
      <c r="E12" s="45"/>
    </row>
    <row r="13" spans="2:19" x14ac:dyDescent="0.25">
      <c r="B13" s="67" t="s">
        <v>183</v>
      </c>
      <c r="C13" s="68"/>
      <c r="D13" s="68"/>
      <c r="E13" s="69"/>
    </row>
    <row r="14" spans="2:19" x14ac:dyDescent="0.25">
      <c r="B14" s="59" t="s">
        <v>16</v>
      </c>
      <c r="C14" s="59"/>
      <c r="D14" s="43"/>
      <c r="E14" s="43" t="s">
        <v>185</v>
      </c>
      <c r="I14" s="46" t="s">
        <v>186</v>
      </c>
      <c r="J14">
        <f>D14/360*J7</f>
        <v>0</v>
      </c>
    </row>
    <row r="15" spans="2:19" x14ac:dyDescent="0.25">
      <c r="B15" s="70" t="s">
        <v>11</v>
      </c>
      <c r="C15" s="70"/>
      <c r="D15" s="43"/>
      <c r="E15" s="43" t="s">
        <v>184</v>
      </c>
    </row>
    <row r="16" spans="2:19" x14ac:dyDescent="0.25">
      <c r="B16" s="70" t="s">
        <v>17</v>
      </c>
      <c r="C16" s="70"/>
      <c r="D16" s="43"/>
      <c r="E16" s="43" t="s">
        <v>184</v>
      </c>
    </row>
    <row r="17" spans="2:5" x14ac:dyDescent="0.25">
      <c r="B17" s="70" t="s">
        <v>21</v>
      </c>
      <c r="C17" s="70"/>
      <c r="D17" s="43"/>
      <c r="E17" s="43" t="s">
        <v>184</v>
      </c>
    </row>
    <row r="18" spans="2:5" x14ac:dyDescent="0.25">
      <c r="B18" s="70" t="s">
        <v>25</v>
      </c>
      <c r="C18" s="70"/>
      <c r="D18" s="43"/>
      <c r="E18" s="43" t="s">
        <v>184</v>
      </c>
    </row>
  </sheetData>
  <mergeCells count="14"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  <mergeCell ref="B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zoomScaleNormal="100" workbookViewId="0">
      <selection activeCell="O12" sqref="O12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18" x14ac:dyDescent="0.25">
      <c r="C1" s="71" t="s">
        <v>0</v>
      </c>
      <c r="D1" s="71"/>
      <c r="E1" s="71"/>
      <c r="F1" s="71" t="s">
        <v>1</v>
      </c>
      <c r="G1" s="71"/>
      <c r="H1" s="71"/>
      <c r="I1" s="71" t="s">
        <v>2</v>
      </c>
      <c r="J1" s="71"/>
      <c r="K1" s="71"/>
      <c r="L1" s="72" t="s">
        <v>3</v>
      </c>
      <c r="M1" s="71" t="s">
        <v>4</v>
      </c>
      <c r="N1" s="71"/>
      <c r="O1" s="71"/>
    </row>
    <row r="2" spans="1:1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72"/>
      <c r="M2" s="2" t="s">
        <v>7</v>
      </c>
      <c r="N2" s="2" t="s">
        <v>8</v>
      </c>
      <c r="O2" s="2" t="s">
        <v>9</v>
      </c>
    </row>
    <row r="3" spans="1:18" x14ac:dyDescent="0.25">
      <c r="A3" s="2">
        <v>1</v>
      </c>
      <c r="B3" s="2" t="s">
        <v>10</v>
      </c>
      <c r="C3" s="2">
        <v>-816.2</v>
      </c>
      <c r="D3" s="2">
        <v>0</v>
      </c>
      <c r="E3" s="2">
        <v>280</v>
      </c>
      <c r="F3" s="2">
        <v>-816.19</v>
      </c>
      <c r="G3" s="2">
        <v>0.01</v>
      </c>
      <c r="H3" s="2">
        <v>280</v>
      </c>
      <c r="I3" s="2">
        <v>-816.19</v>
      </c>
      <c r="J3" s="2">
        <v>0</v>
      </c>
      <c r="K3" s="2">
        <v>280</v>
      </c>
      <c r="L3" s="2">
        <v>0</v>
      </c>
      <c r="M3" s="2">
        <v>0</v>
      </c>
      <c r="N3" s="2">
        <v>0</v>
      </c>
      <c r="O3" s="2">
        <v>0</v>
      </c>
    </row>
    <row r="4" spans="1:18" x14ac:dyDescent="0.25">
      <c r="A4" s="2">
        <v>2</v>
      </c>
      <c r="B4" s="2" t="s">
        <v>11</v>
      </c>
      <c r="C4" s="2">
        <v>0</v>
      </c>
      <c r="D4" s="2">
        <v>600</v>
      </c>
      <c r="E4" s="2">
        <v>0</v>
      </c>
      <c r="F4" s="2">
        <v>1E-3</v>
      </c>
      <c r="G4" s="2">
        <v>600</v>
      </c>
      <c r="H4" s="2">
        <v>0</v>
      </c>
      <c r="I4" s="2">
        <v>0</v>
      </c>
      <c r="J4" s="2">
        <v>600.00099999999998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8" x14ac:dyDescent="0.25">
      <c r="A5" s="2">
        <v>3</v>
      </c>
      <c r="B5" s="2" t="s">
        <v>12</v>
      </c>
      <c r="C5" s="3">
        <f>Joints!F5</f>
        <v>-7.1619999999999999</v>
      </c>
      <c r="D5" s="3">
        <f>Joints!G5</f>
        <v>501.63600000000002</v>
      </c>
      <c r="E5" s="3">
        <f>Joints!H5</f>
        <v>319.64499999999998</v>
      </c>
      <c r="F5" s="2">
        <v>0</v>
      </c>
      <c r="G5" s="3">
        <f>D5</f>
        <v>501.63600000000002</v>
      </c>
      <c r="H5" s="3">
        <f>E5</f>
        <v>319.64499999999998</v>
      </c>
      <c r="I5" s="3">
        <f>C5</f>
        <v>-7.1619999999999999</v>
      </c>
      <c r="J5" s="3">
        <f>(Joints!F3-I5)/(Joints!F3-Joints!F4)*Joints!G4+(I5-Joints!F4)/(Joints!F3-Joints!F4)*Joints!G3</f>
        <v>246.95861226960494</v>
      </c>
      <c r="K5" s="2">
        <f>(Joints!F3-I5)/(Joints!F3-Joints!F4)*Joints!H4+(I5-Joints!F4)/(Joints!F3-Joints!F4)*Joints!H3</f>
        <v>296.75135720232311</v>
      </c>
      <c r="L5" s="2">
        <v>0</v>
      </c>
      <c r="M5" s="2">
        <v>0</v>
      </c>
      <c r="N5" s="2">
        <v>0</v>
      </c>
      <c r="O5" s="2">
        <v>0</v>
      </c>
      <c r="Q5" s="4"/>
      <c r="R5" t="s">
        <v>13</v>
      </c>
    </row>
    <row r="6" spans="1:18" x14ac:dyDescent="0.25">
      <c r="A6" s="2">
        <v>4</v>
      </c>
      <c r="B6" s="2" t="s">
        <v>14</v>
      </c>
      <c r="C6" s="3">
        <f>Joints!F8</f>
        <v>-0.70199999999999996</v>
      </c>
      <c r="D6" s="3">
        <f>Joints!G8</f>
        <v>542.65099999999995</v>
      </c>
      <c r="E6" s="3">
        <f>Joints!H8</f>
        <v>134.63900000000001</v>
      </c>
      <c r="F6" s="2">
        <v>0</v>
      </c>
      <c r="G6" s="3">
        <f>D6</f>
        <v>542.65099999999995</v>
      </c>
      <c r="H6" s="3">
        <f>E6</f>
        <v>134.63900000000001</v>
      </c>
      <c r="I6" s="3">
        <f>C6</f>
        <v>-0.70199999999999996</v>
      </c>
      <c r="J6" s="3">
        <f>(Joints!F6-I6)/(Joints!F6-Joints!F7)*Joints!G7+(I6-Joints!F7)/(Joints!F6-Joints!F7)*Joints!G6</f>
        <v>173.64750262971421</v>
      </c>
      <c r="K6" s="2">
        <f>(Joints!F6-I6)/(Joints!F6-Joints!F7)*Joints!H7+(I6-Joints!F7)/(Joints!F6-Joints!F7)*Joints!H6</f>
        <v>130.05592394903056</v>
      </c>
      <c r="L6" s="2">
        <v>0</v>
      </c>
      <c r="M6" s="2">
        <v>0</v>
      </c>
      <c r="N6" s="2">
        <v>0</v>
      </c>
      <c r="O6" s="2">
        <v>0</v>
      </c>
    </row>
    <row r="7" spans="1:18" x14ac:dyDescent="0.25">
      <c r="A7" s="2">
        <v>5</v>
      </c>
      <c r="B7" s="2" t="s">
        <v>15</v>
      </c>
      <c r="C7" s="2">
        <f>Joints!F9</f>
        <v>55</v>
      </c>
      <c r="D7" s="2">
        <f>Joints!G9</f>
        <v>577</v>
      </c>
      <c r="E7" s="2">
        <f>Joints!H9</f>
        <v>152.94200000000001</v>
      </c>
      <c r="F7" s="5">
        <f>'Help with perpendiculars'!G9</f>
        <v>55.999980713382541</v>
      </c>
      <c r="G7" s="5">
        <f>'Help with perpendiculars'!H9</f>
        <v>577.00621035071117</v>
      </c>
      <c r="H7" s="5">
        <f>'Help with perpendiculars'!I9</f>
        <v>152.9420663851775</v>
      </c>
      <c r="I7" s="2">
        <f>Joints!F44</f>
        <v>57</v>
      </c>
      <c r="J7" s="2">
        <f>Joints!G44</f>
        <v>255</v>
      </c>
      <c r="K7" s="2">
        <f>Joints!H44</f>
        <v>149.5</v>
      </c>
      <c r="L7" s="2">
        <v>0</v>
      </c>
      <c r="M7" s="2">
        <v>0</v>
      </c>
      <c r="N7" s="2">
        <v>0</v>
      </c>
      <c r="O7" s="2">
        <v>0</v>
      </c>
    </row>
    <row r="8" spans="1:18" x14ac:dyDescent="0.25">
      <c r="A8" s="2">
        <v>6</v>
      </c>
      <c r="B8" s="2" t="s">
        <v>16</v>
      </c>
      <c r="C8" s="6">
        <v>57</v>
      </c>
      <c r="D8" s="6">
        <v>0</v>
      </c>
      <c r="E8" s="6">
        <v>149.5</v>
      </c>
      <c r="F8" s="6">
        <v>57</v>
      </c>
      <c r="G8" s="6">
        <v>255</v>
      </c>
      <c r="H8" s="6">
        <v>149.5</v>
      </c>
      <c r="I8" s="6">
        <v>57</v>
      </c>
      <c r="J8" s="6">
        <v>-255</v>
      </c>
      <c r="K8" s="6">
        <v>149.5</v>
      </c>
      <c r="L8" s="2">
        <v>0</v>
      </c>
      <c r="M8" s="2">
        <v>0</v>
      </c>
      <c r="N8" s="2">
        <v>0</v>
      </c>
      <c r="O8" s="2">
        <v>0</v>
      </c>
    </row>
    <row r="9" spans="1:18" x14ac:dyDescent="0.25">
      <c r="A9" s="2">
        <v>7</v>
      </c>
      <c r="B9" s="2" t="s">
        <v>17</v>
      </c>
      <c r="C9" s="3">
        <v>0</v>
      </c>
      <c r="D9" s="3">
        <v>-600</v>
      </c>
      <c r="E9" s="3">
        <v>0</v>
      </c>
      <c r="F9" s="6">
        <v>1E-3</v>
      </c>
      <c r="G9" s="6">
        <v>-600</v>
      </c>
      <c r="H9" s="6">
        <v>0</v>
      </c>
      <c r="I9" s="6">
        <v>0</v>
      </c>
      <c r="J9" s="6">
        <v>-600.00099999999998</v>
      </c>
      <c r="K9" s="6">
        <v>0</v>
      </c>
      <c r="L9" s="2">
        <v>0</v>
      </c>
      <c r="M9" s="2">
        <v>0</v>
      </c>
      <c r="N9" s="2">
        <v>0</v>
      </c>
      <c r="O9" s="2">
        <v>0</v>
      </c>
    </row>
    <row r="10" spans="1:18" x14ac:dyDescent="0.25">
      <c r="A10" s="2">
        <v>8</v>
      </c>
      <c r="B10" s="2" t="s">
        <v>18</v>
      </c>
      <c r="C10" s="3">
        <f>Joints!F12</f>
        <v>-7.1619999999999999</v>
      </c>
      <c r="D10" s="3">
        <f>Joints!G12</f>
        <v>-501.63600000000002</v>
      </c>
      <c r="E10" s="3">
        <f>Joints!H12</f>
        <v>319.64499999999998</v>
      </c>
      <c r="F10" s="7">
        <v>0</v>
      </c>
      <c r="G10" s="8">
        <f>D10</f>
        <v>-501.63600000000002</v>
      </c>
      <c r="H10" s="8">
        <f>E10</f>
        <v>319.64499999999998</v>
      </c>
      <c r="I10" s="3">
        <f>C10</f>
        <v>-7.1619999999999999</v>
      </c>
      <c r="J10" s="3">
        <f>-J5</f>
        <v>-246.95861226960494</v>
      </c>
      <c r="K10" s="3">
        <f>K5</f>
        <v>296.75135720232311</v>
      </c>
      <c r="L10" s="2">
        <v>0</v>
      </c>
      <c r="M10" s="2">
        <v>0</v>
      </c>
      <c r="N10" s="2">
        <v>0</v>
      </c>
      <c r="O10" s="2">
        <v>0</v>
      </c>
    </row>
    <row r="11" spans="1:18" x14ac:dyDescent="0.25">
      <c r="A11" s="2">
        <v>9</v>
      </c>
      <c r="B11" s="2" t="s">
        <v>19</v>
      </c>
      <c r="C11" s="3">
        <f>Joints!F15</f>
        <v>-0.70199999999999996</v>
      </c>
      <c r="D11" s="3">
        <f>Joints!G15</f>
        <v>-542.65099999999995</v>
      </c>
      <c r="E11" s="3">
        <f>Joints!H15</f>
        <v>134.63900000000001</v>
      </c>
      <c r="F11" s="7">
        <v>0</v>
      </c>
      <c r="G11" s="8">
        <f>D11</f>
        <v>-542.65099999999995</v>
      </c>
      <c r="H11" s="8">
        <f>E11</f>
        <v>134.63900000000001</v>
      </c>
      <c r="I11" s="3">
        <f>C11</f>
        <v>-0.70199999999999996</v>
      </c>
      <c r="J11" s="3">
        <f>-J6</f>
        <v>-173.64750262971421</v>
      </c>
      <c r="K11" s="3">
        <f>K6</f>
        <v>130.05592394903056</v>
      </c>
      <c r="L11" s="2">
        <v>0</v>
      </c>
      <c r="M11" s="2">
        <v>0</v>
      </c>
      <c r="N11" s="2">
        <v>0</v>
      </c>
      <c r="O11" s="2">
        <v>0</v>
      </c>
    </row>
    <row r="12" spans="1:18" x14ac:dyDescent="0.25">
      <c r="A12" s="2">
        <v>10</v>
      </c>
      <c r="B12" s="2" t="s">
        <v>20</v>
      </c>
      <c r="C12" s="2">
        <f>Joints!F16</f>
        <v>55</v>
      </c>
      <c r="D12" s="2">
        <f>Joints!G16</f>
        <v>-577</v>
      </c>
      <c r="E12" s="2">
        <f>Joints!H16</f>
        <v>152.94200000000001</v>
      </c>
      <c r="F12" s="5">
        <f>F7</f>
        <v>55.999980713382541</v>
      </c>
      <c r="G12" s="5">
        <f>-G7</f>
        <v>-577.00621035071117</v>
      </c>
      <c r="H12" s="5">
        <f>H7</f>
        <v>152.9420663851775</v>
      </c>
      <c r="I12" s="2">
        <f>Joints!F45</f>
        <v>57</v>
      </c>
      <c r="J12" s="2">
        <f>Joints!G45</f>
        <v>-255</v>
      </c>
      <c r="K12" s="2">
        <f>Joints!H45</f>
        <v>149.5</v>
      </c>
      <c r="L12" s="2">
        <v>0</v>
      </c>
      <c r="M12" s="2">
        <v>0</v>
      </c>
      <c r="N12" s="2">
        <v>0</v>
      </c>
      <c r="O12" s="2">
        <v>0</v>
      </c>
    </row>
    <row r="13" spans="1:18" x14ac:dyDescent="0.25">
      <c r="A13" s="2">
        <v>11</v>
      </c>
      <c r="B13" s="2" t="s">
        <v>21</v>
      </c>
      <c r="C13" s="2">
        <v>-1540</v>
      </c>
      <c r="D13" s="2">
        <v>600</v>
      </c>
      <c r="E13" s="2">
        <v>0</v>
      </c>
      <c r="F13" s="2">
        <v>-1539</v>
      </c>
      <c r="G13" s="2">
        <v>600</v>
      </c>
      <c r="H13" s="2">
        <v>0</v>
      </c>
      <c r="I13" s="2">
        <v>-1540</v>
      </c>
      <c r="J13" s="2">
        <v>600.01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8" x14ac:dyDescent="0.25">
      <c r="A14" s="2">
        <v>12</v>
      </c>
      <c r="B14" s="2" t="s">
        <v>22</v>
      </c>
      <c r="C14" s="2">
        <f>Joints!F19</f>
        <v>-1540</v>
      </c>
      <c r="D14" s="2">
        <f>Joints!G19</f>
        <v>490.50299999999999</v>
      </c>
      <c r="E14" s="2">
        <f>Joints!H19</f>
        <v>332.05900000000003</v>
      </c>
      <c r="F14" s="2">
        <v>0</v>
      </c>
      <c r="G14" s="2">
        <f>D14</f>
        <v>490.50299999999999</v>
      </c>
      <c r="H14" s="2">
        <f>E14</f>
        <v>332.05900000000003</v>
      </c>
      <c r="I14" s="3">
        <f>C14</f>
        <v>-1540</v>
      </c>
      <c r="J14" s="2">
        <f>(Joints!F17-Joints!F19)/(Joints!F17-Joints!F18)*Joints!G18+(Joints!F19-Joints!F18)/(Joints!F17-Joints!F18)*Joints!G17</f>
        <v>267.45000234470791</v>
      </c>
      <c r="K14" s="2">
        <f>(Joints!F17-Joints!F19)/(Joints!F17-Joints!F18)*Joints!H18+(Joints!F19-Joints!F18)/(Joints!F17-Joints!F18)*Joints!H17</f>
        <v>319.38301607130558</v>
      </c>
      <c r="L14" s="2">
        <v>0</v>
      </c>
      <c r="M14" s="2">
        <v>0</v>
      </c>
      <c r="N14" s="2">
        <v>0</v>
      </c>
      <c r="O14" s="2">
        <v>0</v>
      </c>
    </row>
    <row r="15" spans="1:18" x14ac:dyDescent="0.25">
      <c r="A15" s="2">
        <v>13</v>
      </c>
      <c r="B15" s="2" t="s">
        <v>23</v>
      </c>
      <c r="C15" s="2">
        <f>Joints!F22</f>
        <v>-1540</v>
      </c>
      <c r="D15" s="2">
        <f>Joints!G22</f>
        <v>555.99400000000003</v>
      </c>
      <c r="E15" s="2">
        <f>Joints!H22</f>
        <v>133.45400000000001</v>
      </c>
      <c r="F15" s="2">
        <v>0</v>
      </c>
      <c r="G15" s="2">
        <f>D15</f>
        <v>555.99400000000003</v>
      </c>
      <c r="H15" s="2">
        <f>E15</f>
        <v>133.45400000000001</v>
      </c>
      <c r="I15" s="3">
        <f>C15</f>
        <v>-1540</v>
      </c>
      <c r="J15" s="2">
        <f>(Joints!F20-Joints!F22)/(Joints!F20-Joints!F21)*Joints!G21+(Joints!F22-Joints!F21)/(Joints!F20-Joints!F21)*Joints!G20</f>
        <v>250.53449317357911</v>
      </c>
      <c r="K15" s="2">
        <f>(Joints!F20-Joints!F22)/(Joints!F20-Joints!F21)*Joints!H21+(Joints!F22-Joints!F21)/(Joints!F20-Joints!F21)*Joints!H20</f>
        <v>139.45378615053764</v>
      </c>
      <c r="L15" s="2">
        <v>0</v>
      </c>
      <c r="M15" s="2">
        <v>0</v>
      </c>
      <c r="N15" s="2">
        <v>0</v>
      </c>
      <c r="O15" s="2">
        <v>0</v>
      </c>
    </row>
    <row r="16" spans="1:18" x14ac:dyDescent="0.25">
      <c r="A16" s="2">
        <v>14</v>
      </c>
      <c r="B16" s="2" t="s">
        <v>24</v>
      </c>
      <c r="C16" s="2">
        <f>Joints!F23</f>
        <v>-1450.316</v>
      </c>
      <c r="D16" s="2">
        <f>Joints!G23</f>
        <v>531.06500000000005</v>
      </c>
      <c r="E16" s="2">
        <f>Joints!H23</f>
        <v>206.726</v>
      </c>
      <c r="F16" s="5">
        <f>'Help with perpendiculars'!G19</f>
        <v>-1449.5897723288058</v>
      </c>
      <c r="G16" s="5">
        <f>'Help with perpendiculars'!H19</f>
        <v>531.06500000000005</v>
      </c>
      <c r="H16" s="5">
        <f>'Help with perpendiculars'!I19</f>
        <v>206.726</v>
      </c>
      <c r="I16" s="2">
        <f>Joints!F24</f>
        <v>-1450.316</v>
      </c>
      <c r="J16" s="2">
        <f>Joints!G24</f>
        <v>256.64600000000002</v>
      </c>
      <c r="K16" s="2">
        <f>Joints!H24</f>
        <v>205.15799999999999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25">
      <c r="A17" s="2">
        <v>15</v>
      </c>
      <c r="B17" s="2" t="s">
        <v>25</v>
      </c>
      <c r="C17" s="2">
        <v>-1540</v>
      </c>
      <c r="D17" s="2">
        <v>-600</v>
      </c>
      <c r="E17" s="2">
        <v>0</v>
      </c>
      <c r="F17" s="2">
        <v>-1539</v>
      </c>
      <c r="G17" s="2">
        <v>-600</v>
      </c>
      <c r="H17" s="2">
        <v>0</v>
      </c>
      <c r="I17" s="2">
        <v>-1540</v>
      </c>
      <c r="J17" s="2">
        <v>-600.01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25">
      <c r="A18" s="2">
        <v>16</v>
      </c>
      <c r="B18" s="2" t="s">
        <v>26</v>
      </c>
      <c r="C18" s="2">
        <f>Joints!F27</f>
        <v>-1540</v>
      </c>
      <c r="D18" s="2">
        <f>Joints!G27</f>
        <v>-490.50299999999999</v>
      </c>
      <c r="E18" s="2">
        <f>Joints!H27</f>
        <v>332.05900000000003</v>
      </c>
      <c r="F18" s="2">
        <v>0</v>
      </c>
      <c r="G18" s="2">
        <f>D18</f>
        <v>-490.50299999999999</v>
      </c>
      <c r="H18" s="2">
        <f>E18</f>
        <v>332.05900000000003</v>
      </c>
      <c r="I18" s="3">
        <f>C18</f>
        <v>-1540</v>
      </c>
      <c r="J18" s="2">
        <f>-J14</f>
        <v>-267.45000234470791</v>
      </c>
      <c r="K18" s="2">
        <f>K14</f>
        <v>319.38301607130558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25">
      <c r="A19" s="2">
        <v>17</v>
      </c>
      <c r="B19" s="2" t="s">
        <v>27</v>
      </c>
      <c r="C19" s="2">
        <f>Joints!F30</f>
        <v>-1540</v>
      </c>
      <c r="D19" s="2">
        <f>Joints!G30</f>
        <v>-555.99400000000003</v>
      </c>
      <c r="E19" s="2">
        <f>Joints!H30</f>
        <v>133.45400000000001</v>
      </c>
      <c r="F19" s="2">
        <v>0</v>
      </c>
      <c r="G19" s="2">
        <f>D19</f>
        <v>-555.99400000000003</v>
      </c>
      <c r="H19" s="2">
        <f>E19</f>
        <v>133.45400000000001</v>
      </c>
      <c r="I19" s="3">
        <f>C19</f>
        <v>-1540</v>
      </c>
      <c r="J19" s="2">
        <f>-J15</f>
        <v>-250.53449317357911</v>
      </c>
      <c r="K19" s="2">
        <f>K15</f>
        <v>139.45378615053764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25">
      <c r="A20" s="2">
        <v>18</v>
      </c>
      <c r="B20" s="2" t="s">
        <v>28</v>
      </c>
      <c r="C20" s="2">
        <f>Joints!F31</f>
        <v>-1450.316</v>
      </c>
      <c r="D20" s="2">
        <f>Joints!G31</f>
        <v>-531.06500000000005</v>
      </c>
      <c r="E20" s="2">
        <f>Joints!H31</f>
        <v>206.726</v>
      </c>
      <c r="F20" s="5">
        <f>F16</f>
        <v>-1449.5897723288058</v>
      </c>
      <c r="G20" s="5">
        <f>-G16</f>
        <v>-531.06500000000005</v>
      </c>
      <c r="H20" s="5">
        <f>H16</f>
        <v>206.726</v>
      </c>
      <c r="I20" s="2">
        <f>Joints!F32</f>
        <v>-1450.316</v>
      </c>
      <c r="J20" s="2">
        <f>Joints!G32</f>
        <v>-256.64600000000002</v>
      </c>
      <c r="K20" s="2">
        <f>Joints!H32</f>
        <v>205.15799999999999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25">
      <c r="A21" s="6">
        <v>19</v>
      </c>
      <c r="B21" s="6" t="s">
        <v>148</v>
      </c>
      <c r="C21" s="6">
        <f>(F21+I21)/2</f>
        <v>3.5790000000000002</v>
      </c>
      <c r="D21" s="6">
        <f t="shared" ref="D21:E24" si="0">(G21+J21)/2</f>
        <v>347.91650000000004</v>
      </c>
      <c r="E21" s="6">
        <f t="shared" si="0"/>
        <v>435.16550000000001</v>
      </c>
      <c r="F21" s="6">
        <f>Joints!F34</f>
        <v>14.32</v>
      </c>
      <c r="G21" s="6">
        <f>Joints!G34</f>
        <v>194.197</v>
      </c>
      <c r="H21" s="6">
        <f>Joints!H34</f>
        <v>550.68600000000004</v>
      </c>
      <c r="I21" s="6">
        <f>Joints!F33</f>
        <v>-7.1619999999999999</v>
      </c>
      <c r="J21" s="6">
        <f>Joints!G33</f>
        <v>501.63600000000002</v>
      </c>
      <c r="K21" s="6">
        <f>Joints!H33</f>
        <v>319.64499999999998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25">
      <c r="A22" s="6">
        <v>20</v>
      </c>
      <c r="B22" s="6" t="s">
        <v>149</v>
      </c>
      <c r="C22" s="6">
        <f t="shared" ref="C22:C24" si="1">(F22+I22)/2</f>
        <v>3.5790000000000002</v>
      </c>
      <c r="D22" s="6">
        <f t="shared" si="0"/>
        <v>-347.91650000000004</v>
      </c>
      <c r="E22" s="6">
        <f t="shared" si="0"/>
        <v>435.16550000000001</v>
      </c>
      <c r="F22" s="6">
        <f>F21</f>
        <v>14.32</v>
      </c>
      <c r="G22" s="6">
        <f>-G21</f>
        <v>-194.197</v>
      </c>
      <c r="H22" s="6">
        <f>H21</f>
        <v>550.68600000000004</v>
      </c>
      <c r="I22" s="6">
        <f>I21</f>
        <v>-7.1619999999999999</v>
      </c>
      <c r="J22" s="6">
        <f>-J21</f>
        <v>-501.63600000000002</v>
      </c>
      <c r="K22" s="6">
        <f>K21</f>
        <v>319.64499999999998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25">
      <c r="A23" s="6">
        <v>21</v>
      </c>
      <c r="B23" s="6" t="s">
        <v>150</v>
      </c>
      <c r="C23" s="6">
        <f t="shared" si="1"/>
        <v>-1542.22</v>
      </c>
      <c r="D23" s="6">
        <f t="shared" si="0"/>
        <v>356.40300000000002</v>
      </c>
      <c r="E23" s="6">
        <f t="shared" si="0"/>
        <v>430.80650000000003</v>
      </c>
      <c r="F23" s="6">
        <f>Joints!F38</f>
        <v>-1544.44</v>
      </c>
      <c r="G23" s="6">
        <f>Joints!G38</f>
        <v>222.303</v>
      </c>
      <c r="H23" s="6">
        <f>Joints!H38</f>
        <v>529.55399999999997</v>
      </c>
      <c r="I23" s="6">
        <f>Joints!F37</f>
        <v>-1540</v>
      </c>
      <c r="J23" s="6">
        <f>Joints!G37</f>
        <v>490.50299999999999</v>
      </c>
      <c r="K23" s="6">
        <f>Joints!H37</f>
        <v>332.05900000000003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25">
      <c r="A24" s="6">
        <v>22</v>
      </c>
      <c r="B24" s="6" t="s">
        <v>151</v>
      </c>
      <c r="C24" s="6">
        <f t="shared" si="1"/>
        <v>-1542.22</v>
      </c>
      <c r="D24" s="6">
        <f t="shared" si="0"/>
        <v>-356.40300000000002</v>
      </c>
      <c r="E24" s="6">
        <f t="shared" si="0"/>
        <v>430.80650000000003</v>
      </c>
      <c r="F24" s="6">
        <f>F23</f>
        <v>-1544.44</v>
      </c>
      <c r="G24" s="6">
        <f>-G23</f>
        <v>-222.303</v>
      </c>
      <c r="H24" s="6">
        <f>H23</f>
        <v>529.55399999999997</v>
      </c>
      <c r="I24" s="6">
        <f>I23</f>
        <v>-1540</v>
      </c>
      <c r="J24" s="6">
        <f>-J23</f>
        <v>-490.50299999999999</v>
      </c>
      <c r="K24" s="6">
        <f>K23</f>
        <v>332.05900000000003</v>
      </c>
      <c r="L24" s="6">
        <v>0</v>
      </c>
      <c r="M24" s="6">
        <v>0</v>
      </c>
      <c r="N24" s="6">
        <v>0</v>
      </c>
      <c r="O24" s="6">
        <v>0</v>
      </c>
    </row>
    <row r="25" spans="1:15" x14ac:dyDescent="0.25">
      <c r="A25" s="6">
        <v>23</v>
      </c>
      <c r="B25" s="6" t="s">
        <v>152</v>
      </c>
      <c r="C25" s="6">
        <f>Joints!F49</f>
        <v>-40.68</v>
      </c>
      <c r="D25" s="6">
        <f>Joints!G49</f>
        <v>220.56700000000001</v>
      </c>
      <c r="E25" s="6">
        <f>Joints!H49</f>
        <v>585.77499999999998</v>
      </c>
      <c r="F25" s="6">
        <f>Joints!F34</f>
        <v>14.32</v>
      </c>
      <c r="G25" s="6">
        <f>Joints!G34</f>
        <v>194.197</v>
      </c>
      <c r="H25" s="6">
        <f>Joints!H34</f>
        <v>550.68600000000004</v>
      </c>
      <c r="I25" s="6">
        <f>Joints!E129</f>
        <v>-57.45</v>
      </c>
      <c r="J25" s="6">
        <f>Joints!F129</f>
        <v>140.10400000000001</v>
      </c>
      <c r="K25" s="6">
        <f>Joints!G129</f>
        <v>591.33600000000001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25">
      <c r="A26" s="6">
        <v>24</v>
      </c>
      <c r="B26" s="6" t="s">
        <v>153</v>
      </c>
      <c r="C26" s="6">
        <f>Joints!F50</f>
        <v>-40.68</v>
      </c>
      <c r="D26" s="6">
        <f>Joints!G50</f>
        <v>-220.56700000000001</v>
      </c>
      <c r="E26" s="6">
        <f>Joints!H50</f>
        <v>585.77499999999998</v>
      </c>
      <c r="F26" s="6">
        <f>F25</f>
        <v>14.32</v>
      </c>
      <c r="G26" s="6">
        <f>-G25</f>
        <v>-194.197</v>
      </c>
      <c r="H26" s="6">
        <f>H25</f>
        <v>550.68600000000004</v>
      </c>
      <c r="I26" s="6">
        <f>I25</f>
        <v>-57.45</v>
      </c>
      <c r="J26" s="6">
        <f>-J25</f>
        <v>-140.10400000000001</v>
      </c>
      <c r="K26" s="6">
        <f>K25</f>
        <v>591.33600000000001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25">
      <c r="A27" s="6">
        <v>25</v>
      </c>
      <c r="B27" s="6" t="s">
        <v>154</v>
      </c>
      <c r="C27" s="6">
        <f>Joints!F51</f>
        <v>-1489.44</v>
      </c>
      <c r="D27" s="6">
        <f>Joints!G51</f>
        <v>228.11199999999999</v>
      </c>
      <c r="E27" s="6">
        <f>Joints!H51</f>
        <v>537.44299999999998</v>
      </c>
      <c r="F27" s="6">
        <f>Joints!F38</f>
        <v>-1544.44</v>
      </c>
      <c r="G27" s="6">
        <f>Joints!G38</f>
        <v>222.303</v>
      </c>
      <c r="H27" s="6">
        <f>Joints!H38</f>
        <v>529.55399999999997</v>
      </c>
      <c r="I27" s="6">
        <f>Joints!E139</f>
        <v>-1471.63</v>
      </c>
      <c r="J27" s="6">
        <f>Joints!F139</f>
        <v>170.29300000000001</v>
      </c>
      <c r="K27" s="6">
        <f>Joints!G139</f>
        <v>567.85199999999998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25">
      <c r="A28" s="6">
        <v>26</v>
      </c>
      <c r="B28" s="6" t="s">
        <v>155</v>
      </c>
      <c r="C28" s="6">
        <f>Joints!F52</f>
        <v>-1489.44</v>
      </c>
      <c r="D28" s="6">
        <f>Joints!G52</f>
        <v>-228.11199999999999</v>
      </c>
      <c r="E28" s="6">
        <f>Joints!H52</f>
        <v>537.44299999999998</v>
      </c>
      <c r="F28" s="6">
        <f>F27</f>
        <v>-1544.44</v>
      </c>
      <c r="G28" s="6">
        <f>-G27</f>
        <v>-222.303</v>
      </c>
      <c r="H28" s="6">
        <f>H27</f>
        <v>529.55399999999997</v>
      </c>
      <c r="I28" s="6">
        <f>I27</f>
        <v>-1471.63</v>
      </c>
      <c r="J28" s="6">
        <f>-J27</f>
        <v>-170.29300000000001</v>
      </c>
      <c r="K28" s="6">
        <f>K27</f>
        <v>567.85199999999998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</sheetData>
  <mergeCells count="5">
    <mergeCell ref="C1:E1"/>
    <mergeCell ref="F1:H1"/>
    <mergeCell ref="I1:K1"/>
    <mergeCell ref="L1:L2"/>
    <mergeCell ref="M1:O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6"/>
  <sheetViews>
    <sheetView tabSelected="1" topLeftCell="A13" zoomScale="75" zoomScaleNormal="75" workbookViewId="0">
      <selection activeCell="K44" sqref="K44:K45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</cols>
  <sheetData>
    <row r="1" spans="1:14" ht="18.75" x14ac:dyDescent="0.3">
      <c r="A1" s="73" t="s">
        <v>29</v>
      </c>
      <c r="B1" s="73"/>
      <c r="C1" s="73"/>
      <c r="D1" s="73"/>
      <c r="E1" s="73"/>
      <c r="F1" s="73"/>
      <c r="G1" s="73"/>
      <c r="H1" s="73"/>
      <c r="I1" s="9"/>
      <c r="J1" s="9"/>
      <c r="K1" s="9"/>
      <c r="L1" s="9"/>
      <c r="M1" s="9"/>
      <c r="N1" s="9"/>
    </row>
    <row r="2" spans="1:14" x14ac:dyDescent="0.25">
      <c r="A2" s="10" t="s">
        <v>30</v>
      </c>
      <c r="B2" s="10" t="s">
        <v>31</v>
      </c>
      <c r="C2" s="10" t="s">
        <v>32</v>
      </c>
      <c r="D2" s="10" t="s">
        <v>33</v>
      </c>
      <c r="E2" s="10" t="s">
        <v>34</v>
      </c>
      <c r="F2" s="77" t="s">
        <v>35</v>
      </c>
      <c r="G2" s="77"/>
      <c r="H2" s="77"/>
      <c r="I2" s="2"/>
      <c r="J2" s="2"/>
      <c r="K2" s="2"/>
      <c r="L2" s="2"/>
      <c r="M2" s="2"/>
      <c r="N2" s="2"/>
    </row>
    <row r="3" spans="1:14" x14ac:dyDescent="0.25">
      <c r="A3" s="11">
        <v>1</v>
      </c>
      <c r="B3" s="12" t="s">
        <v>29</v>
      </c>
      <c r="C3" s="12" t="s">
        <v>36</v>
      </c>
      <c r="D3" s="12">
        <v>3</v>
      </c>
      <c r="E3" s="12">
        <v>1</v>
      </c>
      <c r="F3" s="13">
        <v>105.651</v>
      </c>
      <c r="G3" s="13">
        <v>247.524</v>
      </c>
      <c r="H3" s="14">
        <v>307.53899999999999</v>
      </c>
    </row>
    <row r="4" spans="1:14" x14ac:dyDescent="0.25">
      <c r="A4" s="15">
        <v>2</v>
      </c>
      <c r="B4" s="16" t="s">
        <v>29</v>
      </c>
      <c r="C4" s="16" t="s">
        <v>37</v>
      </c>
      <c r="D4" s="16">
        <v>3</v>
      </c>
      <c r="E4" s="16">
        <v>1</v>
      </c>
      <c r="F4" s="17">
        <v>-195.84200000000001</v>
      </c>
      <c r="G4" s="17">
        <v>246.01300000000001</v>
      </c>
      <c r="H4" s="18">
        <v>278.709</v>
      </c>
    </row>
    <row r="5" spans="1:14" x14ac:dyDescent="0.25">
      <c r="A5" s="15">
        <v>3</v>
      </c>
      <c r="B5" s="16" t="s">
        <v>29</v>
      </c>
      <c r="C5" s="16" t="s">
        <v>38</v>
      </c>
      <c r="D5" s="16">
        <v>3</v>
      </c>
      <c r="E5" s="16">
        <v>2</v>
      </c>
      <c r="F5" s="19">
        <v>-7.1619999999999999</v>
      </c>
      <c r="G5" s="19">
        <v>501.63600000000002</v>
      </c>
      <c r="H5" s="20">
        <v>319.64499999999998</v>
      </c>
    </row>
    <row r="6" spans="1:14" x14ac:dyDescent="0.25">
      <c r="A6" s="15">
        <v>4</v>
      </c>
      <c r="B6" s="16" t="s">
        <v>29</v>
      </c>
      <c r="C6" s="16" t="s">
        <v>39</v>
      </c>
      <c r="D6" s="16">
        <v>4</v>
      </c>
      <c r="E6" s="16">
        <v>1</v>
      </c>
      <c r="F6" s="17">
        <v>137.24299999999999</v>
      </c>
      <c r="G6" s="17">
        <v>169.27799999999999</v>
      </c>
      <c r="H6" s="17">
        <v>125.68600000000001</v>
      </c>
    </row>
    <row r="7" spans="1:14" x14ac:dyDescent="0.25">
      <c r="A7" s="15">
        <v>5</v>
      </c>
      <c r="B7" s="16" t="s">
        <v>29</v>
      </c>
      <c r="C7" s="16" t="s">
        <v>40</v>
      </c>
      <c r="D7" s="16">
        <v>4</v>
      </c>
      <c r="E7" s="16">
        <v>1</v>
      </c>
      <c r="F7" s="17">
        <v>-190.16900000000001</v>
      </c>
      <c r="G7" s="17">
        <v>179.649</v>
      </c>
      <c r="H7" s="17">
        <v>136.05799999999999</v>
      </c>
    </row>
    <row r="8" spans="1:14" x14ac:dyDescent="0.25">
      <c r="A8" s="15">
        <v>6</v>
      </c>
      <c r="B8" s="16" t="s">
        <v>29</v>
      </c>
      <c r="C8" s="16" t="s">
        <v>41</v>
      </c>
      <c r="D8" s="16">
        <v>4</v>
      </c>
      <c r="E8" s="16">
        <v>2</v>
      </c>
      <c r="F8" s="19">
        <v>-0.70199999999999996</v>
      </c>
      <c r="G8" s="19">
        <v>542.65099999999995</v>
      </c>
      <c r="H8" s="20">
        <v>134.63900000000001</v>
      </c>
      <c r="I8" s="7"/>
      <c r="J8" s="7"/>
      <c r="K8" s="7"/>
    </row>
    <row r="9" spans="1:14" x14ac:dyDescent="0.25">
      <c r="A9" s="15">
        <v>7</v>
      </c>
      <c r="B9" s="16" t="s">
        <v>29</v>
      </c>
      <c r="C9" s="16" t="s">
        <v>42</v>
      </c>
      <c r="D9" s="16">
        <v>5</v>
      </c>
      <c r="E9" s="16">
        <v>2</v>
      </c>
      <c r="F9" s="16">
        <v>55</v>
      </c>
      <c r="G9" s="16">
        <v>577</v>
      </c>
      <c r="H9" s="21">
        <v>152.94200000000001</v>
      </c>
      <c r="I9" s="7"/>
      <c r="J9" s="7"/>
      <c r="K9" s="7"/>
    </row>
    <row r="10" spans="1:14" x14ac:dyDescent="0.25">
      <c r="A10" s="11">
        <v>8</v>
      </c>
      <c r="B10" s="16" t="s">
        <v>29</v>
      </c>
      <c r="C10" s="12" t="s">
        <v>43</v>
      </c>
      <c r="D10" s="16">
        <v>8</v>
      </c>
      <c r="E10" s="16">
        <v>1</v>
      </c>
      <c r="F10" s="13">
        <v>105.651</v>
      </c>
      <c r="G10" s="13">
        <v>-247.524</v>
      </c>
      <c r="H10" s="14">
        <v>307.53899999999999</v>
      </c>
      <c r="I10" s="7"/>
      <c r="J10" s="7"/>
      <c r="K10" s="7"/>
    </row>
    <row r="11" spans="1:14" x14ac:dyDescent="0.25">
      <c r="A11" s="15">
        <v>9</v>
      </c>
      <c r="B11" s="16" t="s">
        <v>29</v>
      </c>
      <c r="C11" s="16" t="s">
        <v>44</v>
      </c>
      <c r="D11" s="16">
        <v>8</v>
      </c>
      <c r="E11" s="16">
        <v>1</v>
      </c>
      <c r="F11" s="17">
        <v>-195.84200000000001</v>
      </c>
      <c r="G11" s="17">
        <v>-246.01300000000001</v>
      </c>
      <c r="H11" s="18">
        <v>278.709</v>
      </c>
      <c r="I11" s="7"/>
      <c r="J11" s="7"/>
      <c r="K11" s="7"/>
    </row>
    <row r="12" spans="1:14" x14ac:dyDescent="0.25">
      <c r="A12" s="15">
        <v>10</v>
      </c>
      <c r="B12" s="16" t="s">
        <v>29</v>
      </c>
      <c r="C12" s="16" t="s">
        <v>45</v>
      </c>
      <c r="D12" s="16">
        <v>8</v>
      </c>
      <c r="E12" s="16">
        <v>7</v>
      </c>
      <c r="F12" s="19">
        <v>-7.1619999999999999</v>
      </c>
      <c r="G12" s="19">
        <v>-501.63600000000002</v>
      </c>
      <c r="H12" s="20">
        <v>319.64499999999998</v>
      </c>
      <c r="I12" s="7"/>
      <c r="J12" s="7"/>
      <c r="K12" s="7"/>
    </row>
    <row r="13" spans="1:14" x14ac:dyDescent="0.25">
      <c r="A13" s="15">
        <v>11</v>
      </c>
      <c r="B13" s="16" t="s">
        <v>29</v>
      </c>
      <c r="C13" s="16" t="s">
        <v>46</v>
      </c>
      <c r="D13" s="16">
        <v>9</v>
      </c>
      <c r="E13" s="16">
        <v>1</v>
      </c>
      <c r="F13" s="17">
        <v>137.24299999999999</v>
      </c>
      <c r="G13" s="17">
        <v>-169.27799999999999</v>
      </c>
      <c r="H13" s="17">
        <v>125.68600000000001</v>
      </c>
      <c r="I13" s="7"/>
      <c r="J13" s="7"/>
      <c r="K13" s="7"/>
    </row>
    <row r="14" spans="1:14" x14ac:dyDescent="0.25">
      <c r="A14" s="15">
        <v>12</v>
      </c>
      <c r="B14" s="16" t="s">
        <v>29</v>
      </c>
      <c r="C14" s="16" t="s">
        <v>47</v>
      </c>
      <c r="D14" s="16">
        <v>9</v>
      </c>
      <c r="E14" s="16">
        <v>1</v>
      </c>
      <c r="F14" s="17">
        <v>-190.16900000000001</v>
      </c>
      <c r="G14" s="17">
        <v>-179.649</v>
      </c>
      <c r="H14" s="17">
        <v>136.05799999999999</v>
      </c>
      <c r="I14" s="7"/>
      <c r="J14" s="7"/>
      <c r="K14" s="7"/>
    </row>
    <row r="15" spans="1:14" x14ac:dyDescent="0.25">
      <c r="A15" s="15">
        <v>13</v>
      </c>
      <c r="B15" s="16" t="s">
        <v>29</v>
      </c>
      <c r="C15" s="16" t="s">
        <v>48</v>
      </c>
      <c r="D15" s="16">
        <v>9</v>
      </c>
      <c r="E15" s="16">
        <v>7</v>
      </c>
      <c r="F15" s="19">
        <v>-0.70199999999999996</v>
      </c>
      <c r="G15" s="19">
        <v>-542.65099999999995</v>
      </c>
      <c r="H15" s="20">
        <v>134.63900000000001</v>
      </c>
      <c r="I15" s="7"/>
      <c r="J15" s="7"/>
      <c r="K15" s="7"/>
    </row>
    <row r="16" spans="1:14" x14ac:dyDescent="0.25">
      <c r="A16" s="15">
        <v>14</v>
      </c>
      <c r="B16" s="16" t="s">
        <v>29</v>
      </c>
      <c r="C16" s="16" t="s">
        <v>49</v>
      </c>
      <c r="D16" s="16">
        <v>10</v>
      </c>
      <c r="E16" s="16">
        <v>7</v>
      </c>
      <c r="F16" s="22">
        <v>55</v>
      </c>
      <c r="G16" s="22">
        <v>-577</v>
      </c>
      <c r="H16" s="23">
        <v>152.94200000000001</v>
      </c>
      <c r="I16" s="7"/>
      <c r="J16" s="7"/>
      <c r="K16" s="7"/>
    </row>
    <row r="17" spans="1:11" x14ac:dyDescent="0.25">
      <c r="A17" s="11">
        <v>15</v>
      </c>
      <c r="B17" s="16" t="s">
        <v>29</v>
      </c>
      <c r="C17" s="12" t="s">
        <v>50</v>
      </c>
      <c r="D17" s="16">
        <v>12</v>
      </c>
      <c r="E17" s="16">
        <v>1</v>
      </c>
      <c r="F17" s="16">
        <v>-1241.0319999999999</v>
      </c>
      <c r="G17" s="16">
        <v>266.221</v>
      </c>
      <c r="H17" s="16">
        <v>306.392</v>
      </c>
      <c r="I17" s="7"/>
      <c r="J17" s="7"/>
      <c r="K17" s="7"/>
    </row>
    <row r="18" spans="1:11" x14ac:dyDescent="0.25">
      <c r="A18" s="15">
        <v>16</v>
      </c>
      <c r="B18" s="16" t="s">
        <v>29</v>
      </c>
      <c r="C18" s="16" t="s">
        <v>51</v>
      </c>
      <c r="D18" s="16">
        <v>12</v>
      </c>
      <c r="E18" s="16">
        <v>1</v>
      </c>
      <c r="F18" s="16">
        <v>-1603.9770000000001</v>
      </c>
      <c r="G18" s="16">
        <v>267.71300000000002</v>
      </c>
      <c r="H18" s="16">
        <v>322.16300000000001</v>
      </c>
      <c r="I18" s="7"/>
      <c r="J18" s="7"/>
      <c r="K18" s="7"/>
    </row>
    <row r="19" spans="1:11" x14ac:dyDescent="0.25">
      <c r="A19" s="15">
        <v>17</v>
      </c>
      <c r="B19" s="16" t="s">
        <v>29</v>
      </c>
      <c r="C19" s="16" t="s">
        <v>52</v>
      </c>
      <c r="D19" s="16">
        <v>12</v>
      </c>
      <c r="E19" s="16">
        <v>11</v>
      </c>
      <c r="F19" s="16">
        <v>-1540</v>
      </c>
      <c r="G19" s="16">
        <v>490.50299999999999</v>
      </c>
      <c r="H19" s="16">
        <v>332.05900000000003</v>
      </c>
      <c r="I19" s="7"/>
      <c r="J19" s="7"/>
      <c r="K19" s="7"/>
    </row>
    <row r="20" spans="1:11" x14ac:dyDescent="0.25">
      <c r="A20" s="16">
        <v>18</v>
      </c>
      <c r="B20" s="16" t="s">
        <v>29</v>
      </c>
      <c r="C20" s="16" t="s">
        <v>53</v>
      </c>
      <c r="D20" s="16">
        <v>13</v>
      </c>
      <c r="E20" s="16">
        <v>1</v>
      </c>
      <c r="F20" s="16">
        <v>-1290.2239999999999</v>
      </c>
      <c r="G20" s="16">
        <v>251.24199999999999</v>
      </c>
      <c r="H20" s="16">
        <v>148.01599999999999</v>
      </c>
      <c r="I20" s="7"/>
      <c r="J20" s="7"/>
      <c r="K20" s="7"/>
    </row>
    <row r="21" spans="1:11" x14ac:dyDescent="0.25">
      <c r="A21" s="15">
        <v>19</v>
      </c>
      <c r="B21" s="16" t="s">
        <v>29</v>
      </c>
      <c r="C21" s="16" t="s">
        <v>54</v>
      </c>
      <c r="D21" s="16">
        <v>13</v>
      </c>
      <c r="E21" s="16">
        <v>1</v>
      </c>
      <c r="F21" s="16">
        <v>-1615.7239999999999</v>
      </c>
      <c r="G21" s="16">
        <v>250.32</v>
      </c>
      <c r="H21" s="16">
        <v>136.858</v>
      </c>
      <c r="I21" s="7"/>
      <c r="J21" s="7"/>
      <c r="K21" s="7"/>
    </row>
    <row r="22" spans="1:11" x14ac:dyDescent="0.25">
      <c r="A22" s="15">
        <v>20</v>
      </c>
      <c r="B22" s="16" t="s">
        <v>29</v>
      </c>
      <c r="C22" s="16" t="s">
        <v>55</v>
      </c>
      <c r="D22" s="16">
        <v>13</v>
      </c>
      <c r="E22" s="16">
        <v>11</v>
      </c>
      <c r="F22" s="16">
        <v>-1540</v>
      </c>
      <c r="G22" s="16">
        <v>555.99400000000003</v>
      </c>
      <c r="H22" s="16">
        <v>133.45400000000001</v>
      </c>
      <c r="I22" s="7"/>
      <c r="J22" s="7"/>
      <c r="K22" s="7"/>
    </row>
    <row r="23" spans="1:11" x14ac:dyDescent="0.25">
      <c r="A23" s="15">
        <v>21</v>
      </c>
      <c r="B23" s="16" t="s">
        <v>29</v>
      </c>
      <c r="C23" s="16" t="s">
        <v>56</v>
      </c>
      <c r="D23" s="16">
        <v>14</v>
      </c>
      <c r="E23" s="16">
        <v>11</v>
      </c>
      <c r="F23" s="16">
        <v>-1450.316</v>
      </c>
      <c r="G23" s="16">
        <v>531.06500000000005</v>
      </c>
      <c r="H23" s="16">
        <v>206.726</v>
      </c>
      <c r="I23" s="7"/>
      <c r="J23" s="7"/>
      <c r="K23" s="7"/>
    </row>
    <row r="24" spans="1:11" x14ac:dyDescent="0.25">
      <c r="A24" s="24">
        <v>22</v>
      </c>
      <c r="B24" s="16" t="s">
        <v>29</v>
      </c>
      <c r="C24" s="16" t="s">
        <v>57</v>
      </c>
      <c r="D24" s="16">
        <v>14</v>
      </c>
      <c r="E24" s="16">
        <v>1</v>
      </c>
      <c r="F24" s="16">
        <v>-1450.316</v>
      </c>
      <c r="G24" s="16">
        <v>256.64600000000002</v>
      </c>
      <c r="H24" s="16">
        <v>205.15799999999999</v>
      </c>
      <c r="I24" s="7"/>
      <c r="J24" s="7"/>
      <c r="K24" s="7"/>
    </row>
    <row r="25" spans="1:11" x14ac:dyDescent="0.25">
      <c r="A25" s="15">
        <v>23</v>
      </c>
      <c r="B25" s="16" t="s">
        <v>29</v>
      </c>
      <c r="C25" s="12" t="s">
        <v>58</v>
      </c>
      <c r="D25" s="16">
        <v>16</v>
      </c>
      <c r="E25" s="16">
        <v>1</v>
      </c>
      <c r="F25" s="12">
        <v>-1241.0319999999999</v>
      </c>
      <c r="G25" s="12">
        <v>-266.221</v>
      </c>
      <c r="H25" s="12">
        <v>306.392</v>
      </c>
      <c r="I25" s="7"/>
      <c r="J25" s="7"/>
      <c r="K25" s="7"/>
    </row>
    <row r="26" spans="1:11" x14ac:dyDescent="0.25">
      <c r="A26" s="16">
        <v>24</v>
      </c>
      <c r="B26" s="16" t="s">
        <v>29</v>
      </c>
      <c r="C26" s="16" t="s">
        <v>59</v>
      </c>
      <c r="D26" s="16">
        <v>16</v>
      </c>
      <c r="E26" s="16">
        <v>1</v>
      </c>
      <c r="F26" s="16">
        <v>-1603.9770000000001</v>
      </c>
      <c r="G26" s="16">
        <v>-267.71300000000002</v>
      </c>
      <c r="H26" s="16">
        <v>322.16300000000001</v>
      </c>
      <c r="I26" s="7"/>
      <c r="J26" s="7"/>
      <c r="K26" s="7"/>
    </row>
    <row r="27" spans="1:11" x14ac:dyDescent="0.25">
      <c r="A27" s="15">
        <v>25</v>
      </c>
      <c r="B27" s="16" t="s">
        <v>29</v>
      </c>
      <c r="C27" s="16" t="s">
        <v>60</v>
      </c>
      <c r="D27" s="16">
        <v>16</v>
      </c>
      <c r="E27" s="16">
        <v>15</v>
      </c>
      <c r="F27" s="16">
        <v>-1540</v>
      </c>
      <c r="G27" s="16">
        <v>-490.50299999999999</v>
      </c>
      <c r="H27" s="16">
        <v>332.05900000000003</v>
      </c>
      <c r="I27" s="7"/>
      <c r="J27" s="7"/>
      <c r="K27" s="7"/>
    </row>
    <row r="28" spans="1:11" x14ac:dyDescent="0.25">
      <c r="A28" s="15">
        <v>26</v>
      </c>
      <c r="B28" s="16" t="s">
        <v>29</v>
      </c>
      <c r="C28" s="16" t="s">
        <v>61</v>
      </c>
      <c r="D28" s="16">
        <v>17</v>
      </c>
      <c r="E28" s="16">
        <v>1</v>
      </c>
      <c r="F28" s="16">
        <v>-1290.2239999999999</v>
      </c>
      <c r="G28" s="16">
        <v>-251.24199999999999</v>
      </c>
      <c r="H28" s="16">
        <v>148.01599999999999</v>
      </c>
      <c r="I28" s="7"/>
      <c r="J28" s="7"/>
      <c r="K28" s="7"/>
    </row>
    <row r="29" spans="1:11" x14ac:dyDescent="0.25">
      <c r="A29" s="16">
        <v>27</v>
      </c>
      <c r="B29" s="16" t="s">
        <v>29</v>
      </c>
      <c r="C29" s="16" t="s">
        <v>62</v>
      </c>
      <c r="D29" s="16">
        <v>17</v>
      </c>
      <c r="E29" s="16">
        <v>1</v>
      </c>
      <c r="F29" s="16">
        <v>-1615.7239999999999</v>
      </c>
      <c r="G29" s="16">
        <v>-250.32</v>
      </c>
      <c r="H29" s="16">
        <v>136.858</v>
      </c>
      <c r="I29" s="7"/>
      <c r="J29" s="7"/>
      <c r="K29" s="7"/>
    </row>
    <row r="30" spans="1:11" x14ac:dyDescent="0.25">
      <c r="A30" s="15">
        <v>28</v>
      </c>
      <c r="B30" s="16" t="s">
        <v>29</v>
      </c>
      <c r="C30" s="16" t="s">
        <v>63</v>
      </c>
      <c r="D30" s="16">
        <v>17</v>
      </c>
      <c r="E30" s="16">
        <v>15</v>
      </c>
      <c r="F30" s="16">
        <v>-1540</v>
      </c>
      <c r="G30" s="16">
        <v>-555.99400000000003</v>
      </c>
      <c r="H30" s="16">
        <v>133.45400000000001</v>
      </c>
      <c r="I30" s="7"/>
      <c r="J30" s="7"/>
      <c r="K30" s="7"/>
    </row>
    <row r="31" spans="1:11" x14ac:dyDescent="0.25">
      <c r="A31" s="15">
        <v>29</v>
      </c>
      <c r="B31" s="16" t="s">
        <v>29</v>
      </c>
      <c r="C31" s="16" t="s">
        <v>64</v>
      </c>
      <c r="D31" s="16">
        <v>18</v>
      </c>
      <c r="E31" s="16">
        <v>15</v>
      </c>
      <c r="F31" s="16">
        <v>-1450.316</v>
      </c>
      <c r="G31" s="16">
        <v>-531.06500000000005</v>
      </c>
      <c r="H31" s="16">
        <v>206.726</v>
      </c>
      <c r="I31" s="7"/>
      <c r="J31" s="7"/>
      <c r="K31" s="7"/>
    </row>
    <row r="32" spans="1:11" x14ac:dyDescent="0.25">
      <c r="A32" s="16">
        <v>30</v>
      </c>
      <c r="B32" s="16" t="s">
        <v>29</v>
      </c>
      <c r="C32" s="16" t="s">
        <v>57</v>
      </c>
      <c r="D32" s="16">
        <v>18</v>
      </c>
      <c r="E32" s="16">
        <v>1</v>
      </c>
      <c r="F32" s="16">
        <v>-1450.316</v>
      </c>
      <c r="G32" s="16">
        <v>-256.64600000000002</v>
      </c>
      <c r="H32" s="16">
        <v>205.15799999999999</v>
      </c>
      <c r="I32" s="7"/>
      <c r="J32" s="7"/>
      <c r="K32" s="7"/>
    </row>
    <row r="33" spans="1:14" x14ac:dyDescent="0.25">
      <c r="A33" s="38">
        <v>31</v>
      </c>
      <c r="B33" s="38" t="s">
        <v>29</v>
      </c>
      <c r="C33" s="38" t="s">
        <v>116</v>
      </c>
      <c r="D33" s="38">
        <v>19</v>
      </c>
      <c r="E33" s="38">
        <v>3</v>
      </c>
      <c r="F33" s="38">
        <v>-7.1619999999999999</v>
      </c>
      <c r="G33" s="38">
        <v>501.63600000000002</v>
      </c>
      <c r="H33" s="38">
        <v>319.64499999999998</v>
      </c>
      <c r="I33" s="7"/>
      <c r="J33" s="7"/>
      <c r="K33" s="7"/>
    </row>
    <row r="34" spans="1:14" x14ac:dyDescent="0.25">
      <c r="A34" s="38">
        <v>32</v>
      </c>
      <c r="B34" s="38" t="s">
        <v>29</v>
      </c>
      <c r="C34" s="38" t="s">
        <v>117</v>
      </c>
      <c r="D34" s="38">
        <v>23</v>
      </c>
      <c r="E34" s="38">
        <v>19</v>
      </c>
      <c r="F34" s="38">
        <v>14.32</v>
      </c>
      <c r="G34" s="38">
        <v>194.197</v>
      </c>
      <c r="H34" s="38">
        <v>550.68600000000004</v>
      </c>
      <c r="I34" s="7"/>
      <c r="J34" s="7"/>
      <c r="K34" s="7"/>
    </row>
    <row r="35" spans="1:14" x14ac:dyDescent="0.25">
      <c r="A35" s="38">
        <v>33</v>
      </c>
      <c r="B35" s="38" t="s">
        <v>29</v>
      </c>
      <c r="C35" s="38" t="s">
        <v>118</v>
      </c>
      <c r="D35" s="38">
        <v>20</v>
      </c>
      <c r="E35" s="38">
        <v>8</v>
      </c>
      <c r="F35" s="38">
        <f>F33</f>
        <v>-7.1619999999999999</v>
      </c>
      <c r="G35" s="38">
        <f>-G33</f>
        <v>-501.63600000000002</v>
      </c>
      <c r="H35" s="38">
        <f>H33</f>
        <v>319.64499999999998</v>
      </c>
      <c r="I35" s="7"/>
      <c r="J35" s="7"/>
      <c r="K35" s="7"/>
    </row>
    <row r="36" spans="1:14" x14ac:dyDescent="0.25">
      <c r="A36" s="38">
        <v>34</v>
      </c>
      <c r="B36" s="38" t="s">
        <v>29</v>
      </c>
      <c r="C36" s="38" t="s">
        <v>119</v>
      </c>
      <c r="D36" s="38">
        <v>24</v>
      </c>
      <c r="E36" s="38">
        <v>20</v>
      </c>
      <c r="F36" s="38">
        <f>F34</f>
        <v>14.32</v>
      </c>
      <c r="G36" s="38">
        <f>-G34</f>
        <v>-194.197</v>
      </c>
      <c r="H36" s="38">
        <f>H34</f>
        <v>550.68600000000004</v>
      </c>
      <c r="I36" s="7"/>
      <c r="J36" s="7"/>
      <c r="K36" s="7"/>
    </row>
    <row r="37" spans="1:14" x14ac:dyDescent="0.25">
      <c r="A37" s="38">
        <v>35</v>
      </c>
      <c r="B37" s="38" t="s">
        <v>29</v>
      </c>
      <c r="C37" s="38" t="s">
        <v>120</v>
      </c>
      <c r="D37" s="38">
        <v>21</v>
      </c>
      <c r="E37" s="38">
        <v>12</v>
      </c>
      <c r="F37" s="38">
        <v>-1540</v>
      </c>
      <c r="G37" s="38">
        <v>490.50299999999999</v>
      </c>
      <c r="H37" s="38">
        <v>332.05900000000003</v>
      </c>
      <c r="I37" s="7"/>
      <c r="J37" s="7"/>
      <c r="K37" s="7"/>
    </row>
    <row r="38" spans="1:14" x14ac:dyDescent="0.25">
      <c r="A38" s="38">
        <v>36</v>
      </c>
      <c r="B38" s="38" t="s">
        <v>29</v>
      </c>
      <c r="C38" s="38" t="s">
        <v>121</v>
      </c>
      <c r="D38" s="38">
        <v>25</v>
      </c>
      <c r="E38" s="38">
        <v>21</v>
      </c>
      <c r="F38" s="38">
        <v>-1544.44</v>
      </c>
      <c r="G38" s="38">
        <v>222.303</v>
      </c>
      <c r="H38" s="38">
        <v>529.55399999999997</v>
      </c>
      <c r="I38" s="7"/>
      <c r="J38" s="7"/>
      <c r="K38" s="7"/>
    </row>
    <row r="39" spans="1:14" x14ac:dyDescent="0.25">
      <c r="A39" s="38">
        <v>37</v>
      </c>
      <c r="B39" s="38" t="s">
        <v>29</v>
      </c>
      <c r="C39" s="38" t="s">
        <v>122</v>
      </c>
      <c r="D39" s="38">
        <v>22</v>
      </c>
      <c r="E39" s="38">
        <v>16</v>
      </c>
      <c r="F39" s="38">
        <f>F37</f>
        <v>-1540</v>
      </c>
      <c r="G39" s="38">
        <f>-G37</f>
        <v>-490.50299999999999</v>
      </c>
      <c r="H39" s="38">
        <f>H37</f>
        <v>332.05900000000003</v>
      </c>
      <c r="I39" s="7"/>
      <c r="J39" s="7"/>
      <c r="K39" s="7"/>
    </row>
    <row r="40" spans="1:14" x14ac:dyDescent="0.25">
      <c r="A40" s="38">
        <v>38</v>
      </c>
      <c r="B40" s="38" t="s">
        <v>29</v>
      </c>
      <c r="C40" s="38" t="s">
        <v>123</v>
      </c>
      <c r="D40" s="38">
        <v>26</v>
      </c>
      <c r="E40" s="38">
        <v>22</v>
      </c>
      <c r="F40" s="38">
        <f>F38</f>
        <v>-1544.44</v>
      </c>
      <c r="G40" s="38">
        <f>-G38</f>
        <v>-222.303</v>
      </c>
      <c r="H40" s="38">
        <f>H38</f>
        <v>529.55399999999997</v>
      </c>
      <c r="I40" s="7"/>
      <c r="J40" s="7"/>
      <c r="K40" s="7"/>
    </row>
    <row r="41" spans="1:14" x14ac:dyDescent="0.25">
      <c r="A41" s="25"/>
      <c r="B41" s="7"/>
      <c r="C41" s="7"/>
      <c r="D41" s="7"/>
      <c r="E41" s="7"/>
      <c r="F41" s="7"/>
      <c r="G41" s="7"/>
      <c r="H41" s="7"/>
    </row>
    <row r="42" spans="1:14" ht="18.75" x14ac:dyDescent="0.3">
      <c r="A42" s="73" t="s">
        <v>65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4" x14ac:dyDescent="0.25">
      <c r="A43" s="26" t="s">
        <v>30</v>
      </c>
      <c r="B43" s="26" t="s">
        <v>31</v>
      </c>
      <c r="C43" s="26" t="s">
        <v>32</v>
      </c>
      <c r="D43" s="26" t="s">
        <v>33</v>
      </c>
      <c r="E43" s="26" t="s">
        <v>34</v>
      </c>
      <c r="F43" s="78" t="s">
        <v>35</v>
      </c>
      <c r="G43" s="78"/>
      <c r="H43" s="78"/>
      <c r="I43" s="74" t="s">
        <v>66</v>
      </c>
      <c r="J43" s="74"/>
      <c r="K43" s="78"/>
      <c r="L43" s="74" t="s">
        <v>67</v>
      </c>
      <c r="M43" s="74"/>
      <c r="N43" s="74"/>
    </row>
    <row r="44" spans="1:14" x14ac:dyDescent="0.25">
      <c r="A44" s="15">
        <v>31</v>
      </c>
      <c r="B44" s="16" t="s">
        <v>65</v>
      </c>
      <c r="C44" s="27" t="s">
        <v>68</v>
      </c>
      <c r="D44" s="11">
        <v>6</v>
      </c>
      <c r="E44" s="16">
        <v>5</v>
      </c>
      <c r="F44" s="15">
        <v>57</v>
      </c>
      <c r="G44" s="16">
        <v>255</v>
      </c>
      <c r="H44" s="21">
        <v>149.5</v>
      </c>
      <c r="I44" s="16">
        <v>0</v>
      </c>
      <c r="J44" s="16">
        <f>'Help with perpendiculars'!H5</f>
        <v>-3.4420000000000073</v>
      </c>
      <c r="K44" s="27">
        <f>'Help with perpendiculars'!I5</f>
        <v>322</v>
      </c>
      <c r="L44" s="16">
        <v>1</v>
      </c>
      <c r="M44" s="16">
        <v>0</v>
      </c>
      <c r="N44" s="21">
        <v>0</v>
      </c>
    </row>
    <row r="45" spans="1:14" x14ac:dyDescent="0.25">
      <c r="A45" s="16">
        <v>32</v>
      </c>
      <c r="B45" s="16" t="s">
        <v>65</v>
      </c>
      <c r="C45" s="28" t="s">
        <v>69</v>
      </c>
      <c r="D45" s="15">
        <v>6</v>
      </c>
      <c r="E45" s="16">
        <v>10</v>
      </c>
      <c r="F45" s="15">
        <v>57</v>
      </c>
      <c r="G45" s="16">
        <v>-255</v>
      </c>
      <c r="H45" s="21">
        <v>149.5</v>
      </c>
      <c r="I45" s="16">
        <v>0</v>
      </c>
      <c r="J45" s="16">
        <v>3.4420000000000099</v>
      </c>
      <c r="K45" s="79">
        <v>322</v>
      </c>
      <c r="L45" s="16">
        <v>1</v>
      </c>
      <c r="M45" s="16">
        <v>0</v>
      </c>
      <c r="N45" s="16">
        <v>0</v>
      </c>
    </row>
    <row r="46" spans="1:14" x14ac:dyDescent="0.25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29"/>
    </row>
    <row r="47" spans="1:14" ht="18.75" x14ac:dyDescent="0.3">
      <c r="A47" s="73" t="s">
        <v>70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</row>
    <row r="48" spans="1:14" x14ac:dyDescent="0.25">
      <c r="A48" s="26" t="s">
        <v>30</v>
      </c>
      <c r="B48" s="26" t="s">
        <v>31</v>
      </c>
      <c r="C48" s="26" t="s">
        <v>32</v>
      </c>
      <c r="D48" s="26" t="s">
        <v>33</v>
      </c>
      <c r="E48" s="26" t="s">
        <v>34</v>
      </c>
      <c r="F48" s="74" t="s">
        <v>35</v>
      </c>
      <c r="G48" s="74"/>
      <c r="H48" s="74"/>
      <c r="I48" s="74" t="s">
        <v>71</v>
      </c>
      <c r="J48" s="74"/>
      <c r="K48" s="74"/>
    </row>
    <row r="49" spans="1:12" x14ac:dyDescent="0.25">
      <c r="A49" s="39">
        <v>41</v>
      </c>
      <c r="B49" s="40" t="s">
        <v>70</v>
      </c>
      <c r="C49" s="39" t="s">
        <v>124</v>
      </c>
      <c r="D49" s="39">
        <v>23</v>
      </c>
      <c r="E49" s="39">
        <v>1</v>
      </c>
      <c r="F49" s="39">
        <v>-40.68</v>
      </c>
      <c r="G49" s="39">
        <v>220.56700000000001</v>
      </c>
      <c r="H49" s="39">
        <v>585.77499999999998</v>
      </c>
      <c r="I49" s="39">
        <f>'Help with perpendiculars'!G26</f>
        <v>0</v>
      </c>
      <c r="J49" s="39">
        <f>'Help with perpendiculars'!H26</f>
        <v>0.60077614711362703</v>
      </c>
      <c r="K49" s="39">
        <f>'Help with perpendiculars'!I26</f>
        <v>0.79941730095070229</v>
      </c>
    </row>
    <row r="50" spans="1:12" x14ac:dyDescent="0.25">
      <c r="A50" s="39">
        <v>42</v>
      </c>
      <c r="B50" s="40" t="s">
        <v>70</v>
      </c>
      <c r="C50" s="39" t="s">
        <v>125</v>
      </c>
      <c r="D50" s="39">
        <v>24</v>
      </c>
      <c r="E50" s="39">
        <v>1</v>
      </c>
      <c r="F50" s="39">
        <f>F49</f>
        <v>-40.68</v>
      </c>
      <c r="G50" s="39">
        <f>-G49</f>
        <v>-220.56700000000001</v>
      </c>
      <c r="H50" s="39">
        <f>H49</f>
        <v>585.77499999999998</v>
      </c>
      <c r="I50" s="39">
        <f>I49</f>
        <v>0</v>
      </c>
      <c r="J50" s="39">
        <f>-J49</f>
        <v>-0.60077614711362703</v>
      </c>
      <c r="K50" s="39">
        <f>K49</f>
        <v>0.79941730095070229</v>
      </c>
    </row>
    <row r="51" spans="1:12" x14ac:dyDescent="0.25">
      <c r="A51" s="39">
        <v>43</v>
      </c>
      <c r="B51" s="40" t="s">
        <v>70</v>
      </c>
      <c r="C51" s="39" t="s">
        <v>126</v>
      </c>
      <c r="D51" s="39">
        <v>25</v>
      </c>
      <c r="E51" s="39">
        <v>1</v>
      </c>
      <c r="F51" s="39">
        <v>-1489.44</v>
      </c>
      <c r="G51" s="39">
        <v>228.11199999999999</v>
      </c>
      <c r="H51" s="39">
        <v>537.44299999999998</v>
      </c>
      <c r="I51" s="39">
        <f>'Help with perpendiculars'!G33</f>
        <v>0</v>
      </c>
      <c r="J51" s="39">
        <f>'Help with perpendiculars'!H33</f>
        <v>0.59293787040111656</v>
      </c>
      <c r="K51" s="39">
        <f>'Help with perpendiculars'!I33</f>
        <v>0.80524821132628965</v>
      </c>
    </row>
    <row r="52" spans="1:12" x14ac:dyDescent="0.25">
      <c r="A52" s="39">
        <v>44</v>
      </c>
      <c r="B52" s="40" t="s">
        <v>70</v>
      </c>
      <c r="C52" s="39" t="s">
        <v>127</v>
      </c>
      <c r="D52" s="39">
        <v>26</v>
      </c>
      <c r="E52" s="39">
        <v>1</v>
      </c>
      <c r="F52" s="39">
        <f>F51</f>
        <v>-1489.44</v>
      </c>
      <c r="G52" s="39">
        <f>-G51</f>
        <v>-228.11199999999999</v>
      </c>
      <c r="H52" s="39">
        <f>H51</f>
        <v>537.44299999999998</v>
      </c>
      <c r="I52" s="39">
        <f>I51</f>
        <v>0</v>
      </c>
      <c r="J52" s="39">
        <f>-J51</f>
        <v>-0.59293787040111656</v>
      </c>
      <c r="K52" s="39">
        <f>K51</f>
        <v>0.80524821132628965</v>
      </c>
    </row>
    <row r="53" spans="1:12" x14ac:dyDescent="0.25">
      <c r="A53" s="25"/>
      <c r="B53" s="7"/>
      <c r="C53" s="7"/>
      <c r="D53" s="7"/>
      <c r="E53" s="7"/>
      <c r="F53" s="8"/>
      <c r="G53" s="8"/>
      <c r="H53" s="8"/>
      <c r="I53" s="8"/>
      <c r="J53" s="8"/>
      <c r="K53" s="8"/>
      <c r="L53" s="29"/>
    </row>
    <row r="54" spans="1:12" ht="18.75" x14ac:dyDescent="0.3">
      <c r="A54" s="73" t="s">
        <v>72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</row>
    <row r="55" spans="1:12" s="33" customFormat="1" x14ac:dyDescent="0.25">
      <c r="A55" s="30" t="s">
        <v>30</v>
      </c>
      <c r="B55" s="31" t="s">
        <v>31</v>
      </c>
      <c r="C55" s="31" t="s">
        <v>32</v>
      </c>
      <c r="D55" s="31" t="s">
        <v>33</v>
      </c>
      <c r="E55" s="32" t="s">
        <v>34</v>
      </c>
      <c r="F55" s="75" t="s">
        <v>35</v>
      </c>
      <c r="G55" s="75"/>
      <c r="H55" s="75"/>
      <c r="I55" s="76" t="s">
        <v>66</v>
      </c>
      <c r="J55" s="76"/>
      <c r="K55" s="76"/>
    </row>
    <row r="56" spans="1:12" s="33" customFormat="1" x14ac:dyDescent="0.25">
      <c r="A56" s="15">
        <v>33</v>
      </c>
      <c r="B56" s="16" t="s">
        <v>72</v>
      </c>
      <c r="C56" s="16" t="s">
        <v>73</v>
      </c>
      <c r="D56" s="16">
        <v>6</v>
      </c>
      <c r="E56" s="16">
        <v>1</v>
      </c>
      <c r="F56" s="16">
        <v>57</v>
      </c>
      <c r="G56" s="16">
        <v>0</v>
      </c>
      <c r="H56" s="16">
        <v>149.5</v>
      </c>
      <c r="I56" s="16">
        <v>0</v>
      </c>
      <c r="J56" s="16">
        <v>1</v>
      </c>
      <c r="K56" s="16">
        <v>0</v>
      </c>
    </row>
    <row r="57" spans="1:12" ht="18.75" x14ac:dyDescent="0.3">
      <c r="A57" s="73" t="s">
        <v>74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</row>
    <row r="58" spans="1:12" s="33" customFormat="1" x14ac:dyDescent="0.25">
      <c r="A58" s="30" t="s">
        <v>30</v>
      </c>
      <c r="B58" s="31" t="s">
        <v>31</v>
      </c>
      <c r="C58" s="31" t="s">
        <v>32</v>
      </c>
      <c r="D58" s="31" t="s">
        <v>33</v>
      </c>
      <c r="E58" s="32" t="s">
        <v>34</v>
      </c>
      <c r="F58" s="75" t="s">
        <v>35</v>
      </c>
      <c r="G58" s="75"/>
      <c r="H58" s="75"/>
      <c r="I58" s="76" t="s">
        <v>66</v>
      </c>
      <c r="J58" s="76"/>
      <c r="K58" s="76"/>
    </row>
    <row r="60" spans="1:12" x14ac:dyDescent="0.25">
      <c r="A60" s="25"/>
      <c r="B60" s="7"/>
      <c r="C60" s="7"/>
      <c r="D60" s="7"/>
      <c r="E60" s="7"/>
      <c r="F60" s="7"/>
      <c r="G60" s="7"/>
      <c r="H60" s="7"/>
      <c r="I60" s="34"/>
      <c r="J60" s="34"/>
      <c r="K60" s="34"/>
      <c r="L60" s="29"/>
    </row>
    <row r="61" spans="1:12" ht="18.75" x14ac:dyDescent="0.3">
      <c r="A61" s="73" t="s">
        <v>75</v>
      </c>
      <c r="B61" s="73"/>
      <c r="C61" s="73"/>
      <c r="D61" s="73"/>
      <c r="E61" s="73"/>
      <c r="F61" s="73"/>
      <c r="G61" s="35"/>
      <c r="H61" s="35"/>
      <c r="I61" s="35"/>
      <c r="J61" s="35"/>
      <c r="K61" s="35"/>
    </row>
    <row r="62" spans="1:12" s="33" customFormat="1" x14ac:dyDescent="0.25">
      <c r="A62" s="30" t="s">
        <v>30</v>
      </c>
      <c r="B62" s="31" t="s">
        <v>31</v>
      </c>
      <c r="C62" s="31" t="s">
        <v>32</v>
      </c>
      <c r="D62" s="31" t="s">
        <v>76</v>
      </c>
      <c r="E62" s="31" t="s">
        <v>77</v>
      </c>
      <c r="F62" s="32" t="s">
        <v>78</v>
      </c>
      <c r="G62" s="36"/>
      <c r="H62" s="36"/>
      <c r="I62" s="36"/>
      <c r="J62" s="36"/>
      <c r="K62" s="36"/>
    </row>
    <row r="63" spans="1:12" x14ac:dyDescent="0.25">
      <c r="A63" s="25"/>
      <c r="B63" s="7"/>
      <c r="C63" s="7"/>
      <c r="D63" s="7"/>
      <c r="E63" s="7"/>
      <c r="F63" s="7"/>
      <c r="G63" s="7"/>
      <c r="H63" s="7"/>
      <c r="I63" s="7"/>
      <c r="J63" s="7"/>
      <c r="K63" s="7"/>
      <c r="L63" s="29"/>
    </row>
    <row r="64" spans="1:12" ht="18.75" x14ac:dyDescent="0.3">
      <c r="A64" s="73" t="s">
        <v>79</v>
      </c>
      <c r="B64" s="73"/>
      <c r="C64" s="73"/>
      <c r="D64" s="73"/>
      <c r="E64" s="35"/>
      <c r="F64" s="35"/>
      <c r="G64" s="35"/>
      <c r="H64" s="35"/>
      <c r="I64" s="35"/>
      <c r="J64" s="35"/>
      <c r="K64" s="35"/>
    </row>
    <row r="65" spans="1:12" s="33" customFormat="1" x14ac:dyDescent="0.25">
      <c r="A65" s="37" t="s">
        <v>30</v>
      </c>
      <c r="B65" s="26" t="s">
        <v>31</v>
      </c>
      <c r="C65" s="26" t="s">
        <v>32</v>
      </c>
      <c r="D65" s="26" t="s">
        <v>76</v>
      </c>
      <c r="E65" s="36"/>
      <c r="F65" s="36"/>
      <c r="G65" s="36"/>
      <c r="H65" s="36"/>
      <c r="I65" s="36"/>
      <c r="J65" s="36"/>
      <c r="K65" s="36"/>
    </row>
    <row r="66" spans="1:12" x14ac:dyDescent="0.25">
      <c r="A66" s="11">
        <v>34</v>
      </c>
      <c r="B66" s="12" t="s">
        <v>79</v>
      </c>
      <c r="C66" s="12" t="s">
        <v>10</v>
      </c>
      <c r="D66" s="12">
        <v>1</v>
      </c>
      <c r="E66" s="35"/>
      <c r="F66" s="35"/>
      <c r="G66" s="35"/>
      <c r="H66" s="35"/>
      <c r="I66" s="35"/>
      <c r="J66" s="35"/>
      <c r="K66" s="35"/>
    </row>
    <row r="67" spans="1:12" x14ac:dyDescent="0.25">
      <c r="A67" s="25"/>
      <c r="B67" s="7"/>
      <c r="C67" s="7"/>
      <c r="D67" s="7"/>
      <c r="E67" s="29"/>
      <c r="F67" s="8"/>
      <c r="G67" s="8"/>
      <c r="H67" s="8"/>
      <c r="I67" s="7"/>
      <c r="J67" s="7"/>
      <c r="K67" s="7"/>
      <c r="L67" s="29"/>
    </row>
    <row r="68" spans="1:12" ht="18.75" x14ac:dyDescent="0.3">
      <c r="A68" s="73" t="s">
        <v>80</v>
      </c>
      <c r="B68" s="73"/>
      <c r="C68" s="73"/>
      <c r="D68" s="73"/>
      <c r="E68" s="73"/>
      <c r="F68" s="73"/>
      <c r="G68" s="73"/>
      <c r="H68" s="73"/>
      <c r="I68" s="35"/>
      <c r="J68" s="35"/>
      <c r="K68" s="35"/>
    </row>
    <row r="69" spans="1:12" s="33" customFormat="1" x14ac:dyDescent="0.25">
      <c r="A69" s="30" t="s">
        <v>30</v>
      </c>
      <c r="B69" s="31" t="s">
        <v>31</v>
      </c>
      <c r="C69" s="31" t="s">
        <v>32</v>
      </c>
      <c r="D69" s="31" t="s">
        <v>76</v>
      </c>
      <c r="E69" s="31" t="s">
        <v>77</v>
      </c>
      <c r="F69" s="31" t="s">
        <v>81</v>
      </c>
      <c r="G69" s="31" t="s">
        <v>82</v>
      </c>
      <c r="H69" s="32" t="s">
        <v>78</v>
      </c>
      <c r="I69" s="36"/>
      <c r="J69" s="36"/>
      <c r="K69" s="36"/>
    </row>
    <row r="70" spans="1:12" s="33" customFormat="1" x14ac:dyDescent="0.25">
      <c r="A70" s="47"/>
      <c r="B70" s="48" t="s">
        <v>80</v>
      </c>
      <c r="C70" s="48" t="s">
        <v>83</v>
      </c>
      <c r="D70" s="48">
        <v>6</v>
      </c>
      <c r="E70" s="48">
        <f>Motions!N4</f>
        <v>0</v>
      </c>
      <c r="F70" s="48">
        <f>Motions!J14</f>
        <v>0</v>
      </c>
      <c r="G70" s="48">
        <v>0</v>
      </c>
      <c r="H70" s="49">
        <v>2</v>
      </c>
      <c r="I70" s="36"/>
      <c r="J70" s="36"/>
      <c r="K70" s="36"/>
    </row>
    <row r="71" spans="1:12" x14ac:dyDescent="0.25">
      <c r="A71" s="16"/>
      <c r="B71" s="12" t="s">
        <v>80</v>
      </c>
      <c r="C71" s="16" t="s">
        <v>84</v>
      </c>
      <c r="D71" s="16">
        <v>2</v>
      </c>
      <c r="E71" s="16">
        <f>Motions!Q4</f>
        <v>-26.872612460925748</v>
      </c>
      <c r="F71" s="17">
        <f>Motions!D15</f>
        <v>0</v>
      </c>
      <c r="G71" s="17">
        <v>0</v>
      </c>
      <c r="H71" s="17">
        <v>3</v>
      </c>
      <c r="I71" s="1"/>
      <c r="J71" s="7"/>
      <c r="K71" s="7"/>
    </row>
    <row r="72" spans="1:12" x14ac:dyDescent="0.25">
      <c r="A72" s="16"/>
      <c r="B72" s="12" t="s">
        <v>80</v>
      </c>
      <c r="C72" s="16" t="s">
        <v>85</v>
      </c>
      <c r="D72" s="16">
        <v>7</v>
      </c>
      <c r="E72" s="16">
        <f>Motions!Q5</f>
        <v>-26.872612460925748</v>
      </c>
      <c r="F72" s="17">
        <f>Motions!D16</f>
        <v>0</v>
      </c>
      <c r="G72" s="17">
        <v>0</v>
      </c>
      <c r="H72" s="17">
        <v>3</v>
      </c>
      <c r="I72" s="1"/>
      <c r="J72" s="7"/>
      <c r="K72" s="7"/>
    </row>
    <row r="73" spans="1:12" x14ac:dyDescent="0.25">
      <c r="A73" s="16"/>
      <c r="B73" s="12" t="s">
        <v>80</v>
      </c>
      <c r="C73" s="16" t="s">
        <v>86</v>
      </c>
      <c r="D73" s="16">
        <v>11</v>
      </c>
      <c r="E73" s="16">
        <f>Motions!Q6</f>
        <v>26.872612460925748</v>
      </c>
      <c r="F73" s="17">
        <f>Motions!D17</f>
        <v>0</v>
      </c>
      <c r="G73" s="17">
        <v>0</v>
      </c>
      <c r="H73" s="17">
        <v>3</v>
      </c>
      <c r="I73" s="1"/>
      <c r="J73" s="7"/>
      <c r="K73" s="7"/>
    </row>
    <row r="74" spans="1:12" x14ac:dyDescent="0.25">
      <c r="A74" s="16"/>
      <c r="B74" s="12" t="s">
        <v>80</v>
      </c>
      <c r="C74" s="16" t="s">
        <v>87</v>
      </c>
      <c r="D74" s="16">
        <v>15</v>
      </c>
      <c r="E74" s="16">
        <f>Motions!Q7</f>
        <v>26.872612460925748</v>
      </c>
      <c r="F74" s="17">
        <f>Motions!D18</f>
        <v>0</v>
      </c>
      <c r="G74" s="17">
        <v>0</v>
      </c>
      <c r="H74" s="17">
        <v>3</v>
      </c>
      <c r="I74" s="1"/>
      <c r="J74" s="7"/>
      <c r="K74" s="7"/>
    </row>
    <row r="76" spans="1:12" ht="18.75" x14ac:dyDescent="0.3">
      <c r="A76" s="73" t="s">
        <v>88</v>
      </c>
      <c r="B76" s="73"/>
      <c r="C76" s="73"/>
      <c r="D76" s="73"/>
      <c r="E76" s="73"/>
      <c r="F76" s="73"/>
      <c r="G76" s="73"/>
    </row>
    <row r="77" spans="1:12" x14ac:dyDescent="0.25">
      <c r="A77" s="26" t="s">
        <v>30</v>
      </c>
      <c r="B77" s="26" t="s">
        <v>31</v>
      </c>
      <c r="C77" s="26" t="s">
        <v>32</v>
      </c>
      <c r="D77" s="26" t="s">
        <v>76</v>
      </c>
      <c r="E77" s="74" t="s">
        <v>89</v>
      </c>
      <c r="F77" s="74"/>
      <c r="G77" s="74"/>
    </row>
    <row r="78" spans="1:12" x14ac:dyDescent="0.25">
      <c r="A78" s="17">
        <v>1</v>
      </c>
      <c r="B78" s="17" t="s">
        <v>90</v>
      </c>
      <c r="C78" s="12" t="s">
        <v>36</v>
      </c>
      <c r="D78" s="17">
        <v>3</v>
      </c>
      <c r="E78" s="17">
        <f t="shared" ref="E78:G84" si="0">F3</f>
        <v>105.651</v>
      </c>
      <c r="F78" s="17">
        <f t="shared" si="0"/>
        <v>247.524</v>
      </c>
      <c r="G78" s="17">
        <f t="shared" si="0"/>
        <v>307.53899999999999</v>
      </c>
    </row>
    <row r="79" spans="1:12" x14ac:dyDescent="0.25">
      <c r="A79" s="17">
        <v>2</v>
      </c>
      <c r="B79" s="17" t="s">
        <v>90</v>
      </c>
      <c r="C79" s="16" t="s">
        <v>37</v>
      </c>
      <c r="D79" s="17">
        <v>3</v>
      </c>
      <c r="E79" s="17">
        <f t="shared" si="0"/>
        <v>-195.84200000000001</v>
      </c>
      <c r="F79" s="17">
        <f t="shared" si="0"/>
        <v>246.01300000000001</v>
      </c>
      <c r="G79" s="17">
        <f t="shared" si="0"/>
        <v>278.709</v>
      </c>
    </row>
    <row r="80" spans="1:12" x14ac:dyDescent="0.25">
      <c r="A80" s="17">
        <v>3</v>
      </c>
      <c r="B80" s="17" t="s">
        <v>90</v>
      </c>
      <c r="C80" s="16" t="s">
        <v>38</v>
      </c>
      <c r="D80" s="17">
        <v>3</v>
      </c>
      <c r="E80" s="17">
        <f t="shared" si="0"/>
        <v>-7.1619999999999999</v>
      </c>
      <c r="F80" s="17">
        <f t="shared" si="0"/>
        <v>501.63600000000002</v>
      </c>
      <c r="G80" s="17">
        <f t="shared" si="0"/>
        <v>319.64499999999998</v>
      </c>
    </row>
    <row r="81" spans="1:7" x14ac:dyDescent="0.25">
      <c r="A81" s="17">
        <v>4</v>
      </c>
      <c r="B81" s="17" t="s">
        <v>90</v>
      </c>
      <c r="C81" s="16" t="s">
        <v>39</v>
      </c>
      <c r="D81" s="17">
        <v>4</v>
      </c>
      <c r="E81" s="17">
        <f t="shared" si="0"/>
        <v>137.24299999999999</v>
      </c>
      <c r="F81" s="17">
        <f t="shared" si="0"/>
        <v>169.27799999999999</v>
      </c>
      <c r="G81" s="17">
        <f t="shared" si="0"/>
        <v>125.68600000000001</v>
      </c>
    </row>
    <row r="82" spans="1:7" x14ac:dyDescent="0.25">
      <c r="A82" s="17">
        <v>5</v>
      </c>
      <c r="B82" s="17" t="s">
        <v>90</v>
      </c>
      <c r="C82" s="16" t="s">
        <v>40</v>
      </c>
      <c r="D82" s="17">
        <v>4</v>
      </c>
      <c r="E82" s="17">
        <f t="shared" si="0"/>
        <v>-190.16900000000001</v>
      </c>
      <c r="F82" s="17">
        <f t="shared" si="0"/>
        <v>179.649</v>
      </c>
      <c r="G82" s="17">
        <f t="shared" si="0"/>
        <v>136.05799999999999</v>
      </c>
    </row>
    <row r="83" spans="1:7" x14ac:dyDescent="0.25">
      <c r="A83" s="17">
        <v>6</v>
      </c>
      <c r="B83" s="17" t="s">
        <v>90</v>
      </c>
      <c r="C83" s="16" t="s">
        <v>41</v>
      </c>
      <c r="D83" s="17">
        <v>4</v>
      </c>
      <c r="E83" s="17">
        <f t="shared" si="0"/>
        <v>-0.70199999999999996</v>
      </c>
      <c r="F83" s="17">
        <f t="shared" si="0"/>
        <v>542.65099999999995</v>
      </c>
      <c r="G83" s="17">
        <f t="shared" si="0"/>
        <v>134.63900000000001</v>
      </c>
    </row>
    <row r="84" spans="1:7" x14ac:dyDescent="0.25">
      <c r="A84" s="17">
        <v>7</v>
      </c>
      <c r="B84" s="17" t="s">
        <v>90</v>
      </c>
      <c r="C84" s="16" t="s">
        <v>42</v>
      </c>
      <c r="D84" s="17">
        <v>5</v>
      </c>
      <c r="E84" s="17">
        <f t="shared" si="0"/>
        <v>55</v>
      </c>
      <c r="F84" s="17">
        <f t="shared" si="0"/>
        <v>577</v>
      </c>
      <c r="G84" s="17">
        <f t="shared" si="0"/>
        <v>152.94200000000001</v>
      </c>
    </row>
    <row r="85" spans="1:7" x14ac:dyDescent="0.25">
      <c r="A85" s="17">
        <v>8</v>
      </c>
      <c r="B85" s="17" t="s">
        <v>90</v>
      </c>
      <c r="C85" s="16" t="s">
        <v>68</v>
      </c>
      <c r="D85" s="17">
        <v>5</v>
      </c>
      <c r="E85" s="17">
        <f>F44</f>
        <v>57</v>
      </c>
      <c r="F85" s="17">
        <f>G44</f>
        <v>255</v>
      </c>
      <c r="G85" s="17">
        <f>H44</f>
        <v>149.5</v>
      </c>
    </row>
    <row r="86" spans="1:7" x14ac:dyDescent="0.25">
      <c r="A86" s="17">
        <v>9</v>
      </c>
      <c r="B86" s="17" t="s">
        <v>90</v>
      </c>
      <c r="C86" s="16" t="s">
        <v>91</v>
      </c>
      <c r="D86" s="17">
        <v>2</v>
      </c>
      <c r="E86" s="17">
        <v>100</v>
      </c>
      <c r="F86" s="17">
        <v>600</v>
      </c>
      <c r="G86" s="17">
        <v>100</v>
      </c>
    </row>
    <row r="87" spans="1:7" x14ac:dyDescent="0.25">
      <c r="A87" s="17">
        <v>10</v>
      </c>
      <c r="B87" s="17" t="s">
        <v>90</v>
      </c>
      <c r="C87" s="16" t="s">
        <v>92</v>
      </c>
      <c r="D87" s="17">
        <v>2</v>
      </c>
      <c r="E87" s="17">
        <v>-100</v>
      </c>
      <c r="F87" s="17">
        <v>600</v>
      </c>
      <c r="G87" s="17">
        <v>100</v>
      </c>
    </row>
    <row r="88" spans="1:7" x14ac:dyDescent="0.25">
      <c r="A88" s="17">
        <v>11</v>
      </c>
      <c r="B88" s="17" t="s">
        <v>90</v>
      </c>
      <c r="C88" s="16" t="s">
        <v>93</v>
      </c>
      <c r="D88" s="17">
        <v>2</v>
      </c>
      <c r="E88" s="17">
        <v>0</v>
      </c>
      <c r="F88" s="17">
        <v>600</v>
      </c>
      <c r="G88" s="17">
        <v>0</v>
      </c>
    </row>
    <row r="89" spans="1:7" x14ac:dyDescent="0.25">
      <c r="A89" s="17">
        <v>12</v>
      </c>
      <c r="B89" s="17" t="s">
        <v>90</v>
      </c>
      <c r="C89" s="16" t="s">
        <v>94</v>
      </c>
      <c r="D89" s="17">
        <v>2</v>
      </c>
      <c r="E89" s="17">
        <v>0</v>
      </c>
      <c r="F89" s="17">
        <v>600</v>
      </c>
      <c r="G89" s="17">
        <v>200</v>
      </c>
    </row>
    <row r="90" spans="1:7" x14ac:dyDescent="0.25">
      <c r="A90" s="17">
        <v>13</v>
      </c>
      <c r="B90" s="17" t="s">
        <v>90</v>
      </c>
      <c r="C90" s="12" t="s">
        <v>43</v>
      </c>
      <c r="D90" s="17">
        <v>8</v>
      </c>
      <c r="E90" s="17">
        <f t="shared" ref="E90:G96" si="1">F10</f>
        <v>105.651</v>
      </c>
      <c r="F90" s="17">
        <f t="shared" si="1"/>
        <v>-247.524</v>
      </c>
      <c r="G90" s="17">
        <f t="shared" si="1"/>
        <v>307.53899999999999</v>
      </c>
    </row>
    <row r="91" spans="1:7" x14ac:dyDescent="0.25">
      <c r="A91" s="17">
        <v>14</v>
      </c>
      <c r="B91" s="17" t="s">
        <v>90</v>
      </c>
      <c r="C91" s="16" t="s">
        <v>44</v>
      </c>
      <c r="D91" s="17">
        <v>8</v>
      </c>
      <c r="E91" s="17">
        <f t="shared" si="1"/>
        <v>-195.84200000000001</v>
      </c>
      <c r="F91" s="17">
        <f t="shared" si="1"/>
        <v>-246.01300000000001</v>
      </c>
      <c r="G91" s="17">
        <f t="shared" si="1"/>
        <v>278.709</v>
      </c>
    </row>
    <row r="92" spans="1:7" x14ac:dyDescent="0.25">
      <c r="A92" s="17">
        <v>15</v>
      </c>
      <c r="B92" s="17" t="s">
        <v>90</v>
      </c>
      <c r="C92" s="16" t="s">
        <v>45</v>
      </c>
      <c r="D92" s="17">
        <v>8</v>
      </c>
      <c r="E92" s="17">
        <f t="shared" si="1"/>
        <v>-7.1619999999999999</v>
      </c>
      <c r="F92" s="17">
        <f t="shared" si="1"/>
        <v>-501.63600000000002</v>
      </c>
      <c r="G92" s="17">
        <f t="shared" si="1"/>
        <v>319.64499999999998</v>
      </c>
    </row>
    <row r="93" spans="1:7" x14ac:dyDescent="0.25">
      <c r="A93" s="17">
        <v>16</v>
      </c>
      <c r="B93" s="17" t="s">
        <v>90</v>
      </c>
      <c r="C93" s="16" t="s">
        <v>46</v>
      </c>
      <c r="D93" s="17">
        <v>9</v>
      </c>
      <c r="E93" s="17">
        <f t="shared" si="1"/>
        <v>137.24299999999999</v>
      </c>
      <c r="F93" s="17">
        <f t="shared" si="1"/>
        <v>-169.27799999999999</v>
      </c>
      <c r="G93" s="17">
        <f t="shared" si="1"/>
        <v>125.68600000000001</v>
      </c>
    </row>
    <row r="94" spans="1:7" x14ac:dyDescent="0.25">
      <c r="A94" s="17">
        <v>17</v>
      </c>
      <c r="B94" s="17" t="s">
        <v>90</v>
      </c>
      <c r="C94" s="16" t="s">
        <v>47</v>
      </c>
      <c r="D94" s="17">
        <v>9</v>
      </c>
      <c r="E94" s="17">
        <f t="shared" si="1"/>
        <v>-190.16900000000001</v>
      </c>
      <c r="F94" s="17">
        <f t="shared" si="1"/>
        <v>-179.649</v>
      </c>
      <c r="G94" s="17">
        <f t="shared" si="1"/>
        <v>136.05799999999999</v>
      </c>
    </row>
    <row r="95" spans="1:7" x14ac:dyDescent="0.25">
      <c r="A95" s="17">
        <v>18</v>
      </c>
      <c r="B95" s="17" t="s">
        <v>90</v>
      </c>
      <c r="C95" s="16" t="s">
        <v>48</v>
      </c>
      <c r="D95" s="17">
        <v>9</v>
      </c>
      <c r="E95" s="17">
        <f t="shared" si="1"/>
        <v>-0.70199999999999996</v>
      </c>
      <c r="F95" s="17">
        <f t="shared" si="1"/>
        <v>-542.65099999999995</v>
      </c>
      <c r="G95" s="17">
        <f t="shared" si="1"/>
        <v>134.63900000000001</v>
      </c>
    </row>
    <row r="96" spans="1:7" x14ac:dyDescent="0.25">
      <c r="A96" s="17">
        <v>19</v>
      </c>
      <c r="B96" s="17" t="s">
        <v>90</v>
      </c>
      <c r="C96" s="16" t="s">
        <v>49</v>
      </c>
      <c r="D96" s="17">
        <v>10</v>
      </c>
      <c r="E96" s="17">
        <f t="shared" si="1"/>
        <v>55</v>
      </c>
      <c r="F96" s="17">
        <f t="shared" si="1"/>
        <v>-577</v>
      </c>
      <c r="G96" s="17">
        <f t="shared" si="1"/>
        <v>152.94200000000001</v>
      </c>
    </row>
    <row r="97" spans="1:7" x14ac:dyDescent="0.25">
      <c r="A97" s="17">
        <v>20</v>
      </c>
      <c r="B97" s="17" t="s">
        <v>90</v>
      </c>
      <c r="C97" s="16" t="s">
        <v>69</v>
      </c>
      <c r="D97" s="17">
        <v>10</v>
      </c>
      <c r="E97" s="17">
        <f>F45</f>
        <v>57</v>
      </c>
      <c r="F97" s="17">
        <f>G45</f>
        <v>-255</v>
      </c>
      <c r="G97" s="17">
        <f>H45</f>
        <v>149.5</v>
      </c>
    </row>
    <row r="98" spans="1:7" x14ac:dyDescent="0.25">
      <c r="A98" s="17">
        <v>21</v>
      </c>
      <c r="B98" s="17" t="s">
        <v>90</v>
      </c>
      <c r="C98" s="16" t="s">
        <v>95</v>
      </c>
      <c r="D98" s="17">
        <v>7</v>
      </c>
      <c r="E98" s="17">
        <v>100</v>
      </c>
      <c r="F98" s="17">
        <v>-600</v>
      </c>
      <c r="G98" s="17">
        <v>100</v>
      </c>
    </row>
    <row r="99" spans="1:7" x14ac:dyDescent="0.25">
      <c r="A99" s="17">
        <v>22</v>
      </c>
      <c r="B99" s="17" t="s">
        <v>90</v>
      </c>
      <c r="C99" s="16" t="s">
        <v>96</v>
      </c>
      <c r="D99" s="17">
        <v>7</v>
      </c>
      <c r="E99" s="17">
        <v>-100</v>
      </c>
      <c r="F99" s="17">
        <v>-600</v>
      </c>
      <c r="G99" s="17">
        <v>100</v>
      </c>
    </row>
    <row r="100" spans="1:7" x14ac:dyDescent="0.25">
      <c r="A100" s="17">
        <v>23</v>
      </c>
      <c r="B100" s="17" t="s">
        <v>90</v>
      </c>
      <c r="C100" s="16" t="s">
        <v>97</v>
      </c>
      <c r="D100" s="17">
        <v>7</v>
      </c>
      <c r="E100" s="17">
        <v>0</v>
      </c>
      <c r="F100" s="17">
        <v>-600</v>
      </c>
      <c r="G100" s="17">
        <v>0</v>
      </c>
    </row>
    <row r="101" spans="1:7" x14ac:dyDescent="0.25">
      <c r="A101" s="17">
        <v>24</v>
      </c>
      <c r="B101" s="17" t="s">
        <v>90</v>
      </c>
      <c r="C101" s="16" t="s">
        <v>98</v>
      </c>
      <c r="D101" s="17">
        <v>7</v>
      </c>
      <c r="E101" s="17">
        <v>0</v>
      </c>
      <c r="F101" s="17">
        <v>-600</v>
      </c>
      <c r="G101" s="17">
        <v>200</v>
      </c>
    </row>
    <row r="102" spans="1:7" x14ac:dyDescent="0.25">
      <c r="A102" s="17">
        <v>25</v>
      </c>
      <c r="B102" s="17" t="s">
        <v>90</v>
      </c>
      <c r="C102" s="12" t="s">
        <v>50</v>
      </c>
      <c r="D102" s="17">
        <v>12</v>
      </c>
      <c r="E102" s="17">
        <f t="shared" ref="E102:G109" si="2">F17</f>
        <v>-1241.0319999999999</v>
      </c>
      <c r="F102" s="17">
        <f t="shared" si="2"/>
        <v>266.221</v>
      </c>
      <c r="G102" s="17">
        <f t="shared" si="2"/>
        <v>306.392</v>
      </c>
    </row>
    <row r="103" spans="1:7" x14ac:dyDescent="0.25">
      <c r="A103" s="17">
        <v>26</v>
      </c>
      <c r="B103" s="17" t="s">
        <v>90</v>
      </c>
      <c r="C103" s="16" t="s">
        <v>51</v>
      </c>
      <c r="D103" s="17">
        <v>12</v>
      </c>
      <c r="E103" s="17">
        <f t="shared" si="2"/>
        <v>-1603.9770000000001</v>
      </c>
      <c r="F103" s="17">
        <f t="shared" si="2"/>
        <v>267.71300000000002</v>
      </c>
      <c r="G103" s="17">
        <f t="shared" si="2"/>
        <v>322.16300000000001</v>
      </c>
    </row>
    <row r="104" spans="1:7" x14ac:dyDescent="0.25">
      <c r="A104" s="17">
        <v>27</v>
      </c>
      <c r="B104" s="17" t="s">
        <v>90</v>
      </c>
      <c r="C104" s="16" t="s">
        <v>52</v>
      </c>
      <c r="D104" s="17">
        <v>12</v>
      </c>
      <c r="E104" s="17">
        <f t="shared" si="2"/>
        <v>-1540</v>
      </c>
      <c r="F104" s="17">
        <f t="shared" si="2"/>
        <v>490.50299999999999</v>
      </c>
      <c r="G104" s="17">
        <f t="shared" si="2"/>
        <v>332.05900000000003</v>
      </c>
    </row>
    <row r="105" spans="1:7" x14ac:dyDescent="0.25">
      <c r="A105" s="17">
        <v>28</v>
      </c>
      <c r="B105" s="17" t="s">
        <v>90</v>
      </c>
      <c r="C105" s="16" t="s">
        <v>53</v>
      </c>
      <c r="D105" s="17">
        <v>13</v>
      </c>
      <c r="E105" s="17">
        <f t="shared" si="2"/>
        <v>-1290.2239999999999</v>
      </c>
      <c r="F105" s="17">
        <f t="shared" si="2"/>
        <v>251.24199999999999</v>
      </c>
      <c r="G105" s="17">
        <f t="shared" si="2"/>
        <v>148.01599999999999</v>
      </c>
    </row>
    <row r="106" spans="1:7" x14ac:dyDescent="0.25">
      <c r="A106" s="17">
        <v>29</v>
      </c>
      <c r="B106" s="17" t="s">
        <v>90</v>
      </c>
      <c r="C106" s="16" t="s">
        <v>54</v>
      </c>
      <c r="D106" s="17">
        <v>13</v>
      </c>
      <c r="E106" s="17">
        <f t="shared" si="2"/>
        <v>-1615.7239999999999</v>
      </c>
      <c r="F106" s="17">
        <f t="shared" si="2"/>
        <v>250.32</v>
      </c>
      <c r="G106" s="17">
        <f t="shared" si="2"/>
        <v>136.858</v>
      </c>
    </row>
    <row r="107" spans="1:7" x14ac:dyDescent="0.25">
      <c r="A107" s="17">
        <v>30</v>
      </c>
      <c r="B107" s="17" t="s">
        <v>90</v>
      </c>
      <c r="C107" s="16" t="s">
        <v>55</v>
      </c>
      <c r="D107" s="17">
        <v>13</v>
      </c>
      <c r="E107" s="17">
        <f t="shared" si="2"/>
        <v>-1540</v>
      </c>
      <c r="F107" s="17">
        <f t="shared" si="2"/>
        <v>555.99400000000003</v>
      </c>
      <c r="G107" s="17">
        <f t="shared" si="2"/>
        <v>133.45400000000001</v>
      </c>
    </row>
    <row r="108" spans="1:7" x14ac:dyDescent="0.25">
      <c r="A108" s="17">
        <v>31</v>
      </c>
      <c r="B108" s="17" t="s">
        <v>90</v>
      </c>
      <c r="C108" s="16" t="s">
        <v>56</v>
      </c>
      <c r="D108" s="17">
        <v>14</v>
      </c>
      <c r="E108" s="17">
        <f t="shared" si="2"/>
        <v>-1450.316</v>
      </c>
      <c r="F108" s="17">
        <f t="shared" si="2"/>
        <v>531.06500000000005</v>
      </c>
      <c r="G108" s="17">
        <f t="shared" si="2"/>
        <v>206.726</v>
      </c>
    </row>
    <row r="109" spans="1:7" x14ac:dyDescent="0.25">
      <c r="A109" s="17">
        <v>32</v>
      </c>
      <c r="B109" s="17" t="s">
        <v>90</v>
      </c>
      <c r="C109" s="16" t="s">
        <v>57</v>
      </c>
      <c r="D109" s="17">
        <v>14</v>
      </c>
      <c r="E109" s="17">
        <f t="shared" si="2"/>
        <v>-1450.316</v>
      </c>
      <c r="F109" s="17">
        <f t="shared" si="2"/>
        <v>256.64600000000002</v>
      </c>
      <c r="G109" s="17">
        <f t="shared" si="2"/>
        <v>205.15799999999999</v>
      </c>
    </row>
    <row r="110" spans="1:7" x14ac:dyDescent="0.25">
      <c r="A110" s="17">
        <v>33</v>
      </c>
      <c r="B110" s="17" t="s">
        <v>90</v>
      </c>
      <c r="C110" s="16" t="s">
        <v>99</v>
      </c>
      <c r="D110" s="17">
        <v>11</v>
      </c>
      <c r="E110" s="17">
        <v>-1440</v>
      </c>
      <c r="F110" s="17">
        <v>600</v>
      </c>
      <c r="G110" s="17">
        <v>100</v>
      </c>
    </row>
    <row r="111" spans="1:7" x14ac:dyDescent="0.25">
      <c r="A111" s="17">
        <v>34</v>
      </c>
      <c r="B111" s="17" t="s">
        <v>90</v>
      </c>
      <c r="C111" s="16" t="s">
        <v>100</v>
      </c>
      <c r="D111" s="17">
        <v>11</v>
      </c>
      <c r="E111" s="17">
        <v>-1640</v>
      </c>
      <c r="F111" s="17">
        <v>600</v>
      </c>
      <c r="G111" s="17">
        <v>100</v>
      </c>
    </row>
    <row r="112" spans="1:7" x14ac:dyDescent="0.25">
      <c r="A112" s="17">
        <v>35</v>
      </c>
      <c r="B112" s="17" t="s">
        <v>90</v>
      </c>
      <c r="C112" s="16" t="s">
        <v>101</v>
      </c>
      <c r="D112" s="17">
        <v>11</v>
      </c>
      <c r="E112" s="17">
        <v>-1540</v>
      </c>
      <c r="F112" s="17">
        <v>600</v>
      </c>
      <c r="G112" s="17">
        <v>0</v>
      </c>
    </row>
    <row r="113" spans="1:7" x14ac:dyDescent="0.25">
      <c r="A113" s="17">
        <v>36</v>
      </c>
      <c r="B113" s="17" t="s">
        <v>90</v>
      </c>
      <c r="C113" s="16" t="s">
        <v>102</v>
      </c>
      <c r="D113" s="17">
        <v>11</v>
      </c>
      <c r="E113" s="17">
        <v>-1540</v>
      </c>
      <c r="F113" s="17">
        <v>600</v>
      </c>
      <c r="G113" s="17">
        <v>200</v>
      </c>
    </row>
    <row r="114" spans="1:7" x14ac:dyDescent="0.25">
      <c r="A114" s="17">
        <v>37</v>
      </c>
      <c r="B114" s="17" t="s">
        <v>90</v>
      </c>
      <c r="C114" s="12" t="s">
        <v>58</v>
      </c>
      <c r="D114" s="17">
        <v>16</v>
      </c>
      <c r="E114" s="17">
        <f t="shared" ref="E114:G121" si="3">F25</f>
        <v>-1241.0319999999999</v>
      </c>
      <c r="F114" s="17">
        <f t="shared" si="3"/>
        <v>-266.221</v>
      </c>
      <c r="G114" s="17">
        <f t="shared" si="3"/>
        <v>306.392</v>
      </c>
    </row>
    <row r="115" spans="1:7" x14ac:dyDescent="0.25">
      <c r="A115" s="17">
        <v>38</v>
      </c>
      <c r="B115" s="17" t="s">
        <v>90</v>
      </c>
      <c r="C115" s="16" t="s">
        <v>59</v>
      </c>
      <c r="D115" s="17">
        <v>16</v>
      </c>
      <c r="E115" s="17">
        <f t="shared" si="3"/>
        <v>-1603.9770000000001</v>
      </c>
      <c r="F115" s="17">
        <f t="shared" si="3"/>
        <v>-267.71300000000002</v>
      </c>
      <c r="G115" s="17">
        <f t="shared" si="3"/>
        <v>322.16300000000001</v>
      </c>
    </row>
    <row r="116" spans="1:7" x14ac:dyDescent="0.25">
      <c r="A116" s="17">
        <v>39</v>
      </c>
      <c r="B116" s="17" t="s">
        <v>90</v>
      </c>
      <c r="C116" s="16" t="s">
        <v>60</v>
      </c>
      <c r="D116" s="17">
        <v>16</v>
      </c>
      <c r="E116" s="17">
        <f>F19</f>
        <v>-1540</v>
      </c>
      <c r="F116" s="17">
        <f t="shared" si="3"/>
        <v>-490.50299999999999</v>
      </c>
      <c r="G116" s="17">
        <f t="shared" si="3"/>
        <v>332.05900000000003</v>
      </c>
    </row>
    <row r="117" spans="1:7" x14ac:dyDescent="0.25">
      <c r="A117" s="17">
        <v>40</v>
      </c>
      <c r="B117" s="17" t="s">
        <v>90</v>
      </c>
      <c r="C117" s="16" t="s">
        <v>61</v>
      </c>
      <c r="D117" s="17">
        <v>17</v>
      </c>
      <c r="E117" s="17">
        <f t="shared" si="3"/>
        <v>-1290.2239999999999</v>
      </c>
      <c r="F117" s="17">
        <f t="shared" si="3"/>
        <v>-251.24199999999999</v>
      </c>
      <c r="G117" s="17">
        <f t="shared" si="3"/>
        <v>148.01599999999999</v>
      </c>
    </row>
    <row r="118" spans="1:7" x14ac:dyDescent="0.25">
      <c r="A118" s="17">
        <v>41</v>
      </c>
      <c r="B118" s="17" t="s">
        <v>90</v>
      </c>
      <c r="C118" s="16" t="s">
        <v>62</v>
      </c>
      <c r="D118" s="17">
        <v>17</v>
      </c>
      <c r="E118" s="17">
        <f t="shared" si="3"/>
        <v>-1615.7239999999999</v>
      </c>
      <c r="F118" s="17">
        <f t="shared" si="3"/>
        <v>-250.32</v>
      </c>
      <c r="G118" s="17">
        <f t="shared" si="3"/>
        <v>136.858</v>
      </c>
    </row>
    <row r="119" spans="1:7" x14ac:dyDescent="0.25">
      <c r="A119" s="17">
        <v>42</v>
      </c>
      <c r="B119" s="17" t="s">
        <v>90</v>
      </c>
      <c r="C119" s="16" t="s">
        <v>63</v>
      </c>
      <c r="D119" s="17">
        <v>17</v>
      </c>
      <c r="E119" s="17">
        <f t="shared" si="3"/>
        <v>-1540</v>
      </c>
      <c r="F119" s="17">
        <f t="shared" si="3"/>
        <v>-555.99400000000003</v>
      </c>
      <c r="G119" s="17">
        <f t="shared" si="3"/>
        <v>133.45400000000001</v>
      </c>
    </row>
    <row r="120" spans="1:7" x14ac:dyDescent="0.25">
      <c r="A120" s="17">
        <v>43</v>
      </c>
      <c r="B120" s="17" t="s">
        <v>90</v>
      </c>
      <c r="C120" s="16" t="s">
        <v>64</v>
      </c>
      <c r="D120" s="17">
        <v>18</v>
      </c>
      <c r="E120" s="17">
        <f t="shared" si="3"/>
        <v>-1450.316</v>
      </c>
      <c r="F120" s="17">
        <f t="shared" si="3"/>
        <v>-531.06500000000005</v>
      </c>
      <c r="G120" s="17">
        <f t="shared" si="3"/>
        <v>206.726</v>
      </c>
    </row>
    <row r="121" spans="1:7" x14ac:dyDescent="0.25">
      <c r="A121" s="17">
        <v>44</v>
      </c>
      <c r="B121" s="17" t="s">
        <v>90</v>
      </c>
      <c r="C121" s="16" t="s">
        <v>189</v>
      </c>
      <c r="D121" s="17">
        <v>18</v>
      </c>
      <c r="E121" s="17">
        <f t="shared" si="3"/>
        <v>-1450.316</v>
      </c>
      <c r="F121" s="17">
        <f t="shared" si="3"/>
        <v>-256.64600000000002</v>
      </c>
      <c r="G121" s="17">
        <f t="shared" si="3"/>
        <v>205.15799999999999</v>
      </c>
    </row>
    <row r="122" spans="1:7" x14ac:dyDescent="0.25">
      <c r="A122" s="17">
        <v>45</v>
      </c>
      <c r="B122" s="17" t="s">
        <v>90</v>
      </c>
      <c r="C122" s="16" t="s">
        <v>190</v>
      </c>
      <c r="D122" s="17">
        <v>15</v>
      </c>
      <c r="E122" s="17">
        <v>-1440</v>
      </c>
      <c r="F122" s="17">
        <v>-600</v>
      </c>
      <c r="G122" s="17">
        <v>100</v>
      </c>
    </row>
    <row r="123" spans="1:7" x14ac:dyDescent="0.25">
      <c r="A123" s="17">
        <v>46</v>
      </c>
      <c r="B123" s="17" t="s">
        <v>90</v>
      </c>
      <c r="C123" s="16" t="s">
        <v>191</v>
      </c>
      <c r="D123" s="17">
        <v>15</v>
      </c>
      <c r="E123" s="17">
        <v>-1640</v>
      </c>
      <c r="F123" s="17">
        <v>-600</v>
      </c>
      <c r="G123" s="17">
        <v>100</v>
      </c>
    </row>
    <row r="124" spans="1:7" x14ac:dyDescent="0.25">
      <c r="A124" s="17">
        <v>47</v>
      </c>
      <c r="B124" s="17" t="s">
        <v>90</v>
      </c>
      <c r="C124" s="16" t="s">
        <v>192</v>
      </c>
      <c r="D124" s="17">
        <v>15</v>
      </c>
      <c r="E124" s="17">
        <v>-1540</v>
      </c>
      <c r="F124" s="17">
        <v>-600</v>
      </c>
      <c r="G124" s="17">
        <v>0</v>
      </c>
    </row>
    <row r="125" spans="1:7" x14ac:dyDescent="0.25">
      <c r="A125" s="17">
        <v>48</v>
      </c>
      <c r="B125" s="17" t="s">
        <v>90</v>
      </c>
      <c r="C125" s="22" t="s">
        <v>193</v>
      </c>
      <c r="D125" s="17">
        <v>15</v>
      </c>
      <c r="E125" s="17">
        <v>-1540</v>
      </c>
      <c r="F125" s="17">
        <v>-600</v>
      </c>
      <c r="G125" s="17">
        <v>200</v>
      </c>
    </row>
    <row r="126" spans="1:7" x14ac:dyDescent="0.25">
      <c r="A126" s="17">
        <v>49</v>
      </c>
      <c r="B126" s="41" t="s">
        <v>90</v>
      </c>
      <c r="C126" s="38" t="s">
        <v>128</v>
      </c>
      <c r="D126" s="41">
        <v>19</v>
      </c>
      <c r="E126" s="41">
        <f>F33</f>
        <v>-7.1619999999999999</v>
      </c>
      <c r="F126" s="41">
        <f t="shared" ref="F126:G126" si="4">G33</f>
        <v>501.63600000000002</v>
      </c>
      <c r="G126" s="41">
        <f t="shared" si="4"/>
        <v>319.64499999999998</v>
      </c>
    </row>
    <row r="127" spans="1:7" x14ac:dyDescent="0.25">
      <c r="A127" s="17">
        <v>50</v>
      </c>
      <c r="B127" s="41" t="s">
        <v>90</v>
      </c>
      <c r="C127" s="38" t="s">
        <v>129</v>
      </c>
      <c r="D127" s="41">
        <v>19</v>
      </c>
      <c r="E127" s="41">
        <f>F34</f>
        <v>14.32</v>
      </c>
      <c r="F127" s="41">
        <f t="shared" ref="F127:G127" si="5">G34</f>
        <v>194.197</v>
      </c>
      <c r="G127" s="41">
        <f t="shared" si="5"/>
        <v>550.68600000000004</v>
      </c>
    </row>
    <row r="128" spans="1:7" x14ac:dyDescent="0.25">
      <c r="A128" s="17">
        <v>51</v>
      </c>
      <c r="B128" s="41" t="s">
        <v>90</v>
      </c>
      <c r="C128" s="38" t="s">
        <v>130</v>
      </c>
      <c r="D128" s="41">
        <v>23</v>
      </c>
      <c r="E128" s="41">
        <f>F49</f>
        <v>-40.68</v>
      </c>
      <c r="F128" s="41">
        <f t="shared" ref="F128:G128" si="6">G49</f>
        <v>220.56700000000001</v>
      </c>
      <c r="G128" s="41">
        <f t="shared" si="6"/>
        <v>585.77499999999998</v>
      </c>
    </row>
    <row r="129" spans="1:7" x14ac:dyDescent="0.25">
      <c r="A129" s="17">
        <v>52</v>
      </c>
      <c r="B129" s="41" t="s">
        <v>90</v>
      </c>
      <c r="C129" s="38" t="s">
        <v>131</v>
      </c>
      <c r="D129" s="41">
        <v>23</v>
      </c>
      <c r="E129" s="41">
        <v>-57.45</v>
      </c>
      <c r="F129" s="41">
        <v>140.10400000000001</v>
      </c>
      <c r="G129" s="41">
        <v>591.33600000000001</v>
      </c>
    </row>
    <row r="130" spans="1:7" x14ac:dyDescent="0.25">
      <c r="A130" s="17">
        <v>53</v>
      </c>
      <c r="B130" s="41" t="s">
        <v>90</v>
      </c>
      <c r="C130" s="42" t="s">
        <v>132</v>
      </c>
      <c r="D130" s="41">
        <v>1</v>
      </c>
      <c r="E130" s="41">
        <v>-228.09</v>
      </c>
      <c r="F130" s="41">
        <v>153.75899999999999</v>
      </c>
      <c r="G130" s="41">
        <v>581.07500000000005</v>
      </c>
    </row>
    <row r="131" spans="1:7" x14ac:dyDescent="0.25">
      <c r="A131" s="17">
        <v>54</v>
      </c>
      <c r="B131" s="41" t="s">
        <v>90</v>
      </c>
      <c r="C131" s="38" t="s">
        <v>133</v>
      </c>
      <c r="D131" s="41">
        <v>20</v>
      </c>
      <c r="E131" s="41">
        <f>E126</f>
        <v>-7.1619999999999999</v>
      </c>
      <c r="F131" s="41">
        <f>-F126</f>
        <v>-501.63600000000002</v>
      </c>
      <c r="G131" s="41">
        <f>G126</f>
        <v>319.64499999999998</v>
      </c>
    </row>
    <row r="132" spans="1:7" x14ac:dyDescent="0.25">
      <c r="A132" s="17">
        <v>55</v>
      </c>
      <c r="B132" s="41" t="s">
        <v>90</v>
      </c>
      <c r="C132" s="38" t="s">
        <v>134</v>
      </c>
      <c r="D132" s="41">
        <v>20</v>
      </c>
      <c r="E132" s="41">
        <f t="shared" ref="E132:E135" si="7">E127</f>
        <v>14.32</v>
      </c>
      <c r="F132" s="41">
        <f t="shared" ref="F132:F135" si="8">-F127</f>
        <v>-194.197</v>
      </c>
      <c r="G132" s="41">
        <f t="shared" ref="G132:G135" si="9">G127</f>
        <v>550.68600000000004</v>
      </c>
    </row>
    <row r="133" spans="1:7" x14ac:dyDescent="0.25">
      <c r="A133" s="17">
        <v>56</v>
      </c>
      <c r="B133" s="41" t="s">
        <v>90</v>
      </c>
      <c r="C133" s="38" t="s">
        <v>135</v>
      </c>
      <c r="D133" s="41">
        <v>24</v>
      </c>
      <c r="E133" s="41">
        <f t="shared" si="7"/>
        <v>-40.68</v>
      </c>
      <c r="F133" s="41">
        <f t="shared" si="8"/>
        <v>-220.56700000000001</v>
      </c>
      <c r="G133" s="41">
        <f t="shared" si="9"/>
        <v>585.77499999999998</v>
      </c>
    </row>
    <row r="134" spans="1:7" x14ac:dyDescent="0.25">
      <c r="A134" s="17">
        <v>57</v>
      </c>
      <c r="B134" s="41" t="s">
        <v>90</v>
      </c>
      <c r="C134" s="38" t="s">
        <v>136</v>
      </c>
      <c r="D134" s="41">
        <v>24</v>
      </c>
      <c r="E134" s="41">
        <f t="shared" si="7"/>
        <v>-57.45</v>
      </c>
      <c r="F134" s="41">
        <f t="shared" si="8"/>
        <v>-140.10400000000001</v>
      </c>
      <c r="G134" s="41">
        <f t="shared" si="9"/>
        <v>591.33600000000001</v>
      </c>
    </row>
    <row r="135" spans="1:7" x14ac:dyDescent="0.25">
      <c r="A135" s="17">
        <v>58</v>
      </c>
      <c r="B135" s="41" t="s">
        <v>90</v>
      </c>
      <c r="C135" s="42" t="s">
        <v>137</v>
      </c>
      <c r="D135" s="41">
        <v>1</v>
      </c>
      <c r="E135" s="41">
        <f t="shared" si="7"/>
        <v>-228.09</v>
      </c>
      <c r="F135" s="41">
        <f t="shared" si="8"/>
        <v>-153.75899999999999</v>
      </c>
      <c r="G135" s="41">
        <f t="shared" si="9"/>
        <v>581.07500000000005</v>
      </c>
    </row>
    <row r="136" spans="1:7" x14ac:dyDescent="0.25">
      <c r="A136" s="17">
        <v>59</v>
      </c>
      <c r="B136" s="41" t="s">
        <v>90</v>
      </c>
      <c r="C136" s="38" t="s">
        <v>138</v>
      </c>
      <c r="D136" s="41">
        <v>21</v>
      </c>
      <c r="E136" s="41">
        <f>F37</f>
        <v>-1540</v>
      </c>
      <c r="F136" s="41">
        <f t="shared" ref="F136:G136" si="10">G37</f>
        <v>490.50299999999999</v>
      </c>
      <c r="G136" s="41">
        <f t="shared" si="10"/>
        <v>332.05900000000003</v>
      </c>
    </row>
    <row r="137" spans="1:7" x14ac:dyDescent="0.25">
      <c r="A137" s="17">
        <v>60</v>
      </c>
      <c r="B137" s="41" t="s">
        <v>90</v>
      </c>
      <c r="C137" s="38" t="s">
        <v>139</v>
      </c>
      <c r="D137" s="41">
        <v>21</v>
      </c>
      <c r="E137" s="41">
        <f>F38</f>
        <v>-1544.44</v>
      </c>
      <c r="F137" s="41">
        <f t="shared" ref="F137:G137" si="11">G38</f>
        <v>222.303</v>
      </c>
      <c r="G137" s="41">
        <f t="shared" si="11"/>
        <v>529.55399999999997</v>
      </c>
    </row>
    <row r="138" spans="1:7" x14ac:dyDescent="0.25">
      <c r="A138" s="17">
        <v>61</v>
      </c>
      <c r="B138" s="41" t="s">
        <v>90</v>
      </c>
      <c r="C138" s="38" t="s">
        <v>140</v>
      </c>
      <c r="D138" s="41">
        <v>25</v>
      </c>
      <c r="E138" s="41">
        <f>F51</f>
        <v>-1489.44</v>
      </c>
      <c r="F138" s="41">
        <f t="shared" ref="F138:G138" si="12">G51</f>
        <v>228.11199999999999</v>
      </c>
      <c r="G138" s="41">
        <f t="shared" si="12"/>
        <v>537.44299999999998</v>
      </c>
    </row>
    <row r="139" spans="1:7" x14ac:dyDescent="0.25">
      <c r="A139" s="17">
        <v>62</v>
      </c>
      <c r="B139" s="41" t="s">
        <v>90</v>
      </c>
      <c r="C139" s="38" t="s">
        <v>141</v>
      </c>
      <c r="D139" s="41">
        <v>25</v>
      </c>
      <c r="E139" s="41">
        <v>-1471.63</v>
      </c>
      <c r="F139" s="41">
        <v>170.29300000000001</v>
      </c>
      <c r="G139" s="41">
        <v>567.85199999999998</v>
      </c>
    </row>
    <row r="140" spans="1:7" x14ac:dyDescent="0.25">
      <c r="A140" s="17">
        <v>63</v>
      </c>
      <c r="B140" s="41" t="s">
        <v>90</v>
      </c>
      <c r="C140" s="42" t="s">
        <v>142</v>
      </c>
      <c r="D140" s="41">
        <v>1</v>
      </c>
      <c r="E140" s="41">
        <v>-1306.3</v>
      </c>
      <c r="F140" s="41">
        <v>206.995</v>
      </c>
      <c r="G140" s="41">
        <v>540.82600000000002</v>
      </c>
    </row>
    <row r="141" spans="1:7" x14ac:dyDescent="0.25">
      <c r="A141" s="17">
        <v>64</v>
      </c>
      <c r="B141" s="41" t="s">
        <v>90</v>
      </c>
      <c r="C141" s="38" t="s">
        <v>143</v>
      </c>
      <c r="D141" s="41">
        <v>22</v>
      </c>
      <c r="E141" s="41">
        <f>E136</f>
        <v>-1540</v>
      </c>
      <c r="F141" s="41">
        <f>-F136</f>
        <v>-490.50299999999999</v>
      </c>
      <c r="G141" s="41">
        <f>G136</f>
        <v>332.05900000000003</v>
      </c>
    </row>
    <row r="142" spans="1:7" x14ac:dyDescent="0.25">
      <c r="A142" s="17">
        <v>65</v>
      </c>
      <c r="B142" s="41" t="s">
        <v>90</v>
      </c>
      <c r="C142" s="38" t="s">
        <v>144</v>
      </c>
      <c r="D142" s="41">
        <v>22</v>
      </c>
      <c r="E142" s="41">
        <f t="shared" ref="E142:E145" si="13">E137</f>
        <v>-1544.44</v>
      </c>
      <c r="F142" s="41">
        <f t="shared" ref="F142:F145" si="14">-F137</f>
        <v>-222.303</v>
      </c>
      <c r="G142" s="41">
        <f t="shared" ref="G142:G145" si="15">G137</f>
        <v>529.55399999999997</v>
      </c>
    </row>
    <row r="143" spans="1:7" x14ac:dyDescent="0.25">
      <c r="A143" s="17">
        <v>66</v>
      </c>
      <c r="B143" s="41" t="s">
        <v>90</v>
      </c>
      <c r="C143" s="38" t="s">
        <v>145</v>
      </c>
      <c r="D143" s="41">
        <v>26</v>
      </c>
      <c r="E143" s="41">
        <f t="shared" si="13"/>
        <v>-1489.44</v>
      </c>
      <c r="F143" s="41">
        <f t="shared" si="14"/>
        <v>-228.11199999999999</v>
      </c>
      <c r="G143" s="41">
        <f t="shared" si="15"/>
        <v>537.44299999999998</v>
      </c>
    </row>
    <row r="144" spans="1:7" x14ac:dyDescent="0.25">
      <c r="A144" s="17">
        <v>67</v>
      </c>
      <c r="B144" s="41" t="s">
        <v>90</v>
      </c>
      <c r="C144" s="38" t="s">
        <v>146</v>
      </c>
      <c r="D144" s="41">
        <v>26</v>
      </c>
      <c r="E144" s="41">
        <f t="shared" si="13"/>
        <v>-1471.63</v>
      </c>
      <c r="F144" s="41">
        <f t="shared" si="14"/>
        <v>-170.29300000000001</v>
      </c>
      <c r="G144" s="41">
        <f t="shared" si="15"/>
        <v>567.85199999999998</v>
      </c>
    </row>
    <row r="145" spans="1:7" x14ac:dyDescent="0.25">
      <c r="A145" s="17">
        <v>68</v>
      </c>
      <c r="B145" s="41" t="s">
        <v>90</v>
      </c>
      <c r="C145" s="42" t="s">
        <v>147</v>
      </c>
      <c r="D145" s="41">
        <v>1</v>
      </c>
      <c r="E145" s="41">
        <f t="shared" si="13"/>
        <v>-1306.3</v>
      </c>
      <c r="F145" s="41">
        <f t="shared" si="14"/>
        <v>-206.995</v>
      </c>
      <c r="G145" s="41">
        <f t="shared" si="15"/>
        <v>540.82600000000002</v>
      </c>
    </row>
    <row r="146" spans="1:7" x14ac:dyDescent="0.25">
      <c r="A146" s="17">
        <v>69</v>
      </c>
      <c r="B146" s="41" t="s">
        <v>90</v>
      </c>
      <c r="C146" s="42" t="s">
        <v>188</v>
      </c>
      <c r="D146" s="41">
        <v>1</v>
      </c>
      <c r="E146" s="41">
        <f>Bodies!C3</f>
        <v>-816.2</v>
      </c>
      <c r="F146" s="41">
        <f>Bodies!D3</f>
        <v>0</v>
      </c>
      <c r="G146" s="41">
        <f>Bodies!E3</f>
        <v>280</v>
      </c>
    </row>
  </sheetData>
  <mergeCells count="20">
    <mergeCell ref="A1:H1"/>
    <mergeCell ref="F2:H2"/>
    <mergeCell ref="A42:N42"/>
    <mergeCell ref="F43:H43"/>
    <mergeCell ref="I43:K43"/>
    <mergeCell ref="L43:N43"/>
    <mergeCell ref="A47:K47"/>
    <mergeCell ref="F48:H48"/>
    <mergeCell ref="I48:K48"/>
    <mergeCell ref="A54:K54"/>
    <mergeCell ref="F55:H55"/>
    <mergeCell ref="I55:K55"/>
    <mergeCell ref="A68:H68"/>
    <mergeCell ref="A76:G76"/>
    <mergeCell ref="E77:G77"/>
    <mergeCell ref="A57:K57"/>
    <mergeCell ref="F58:H58"/>
    <mergeCell ref="I58:K58"/>
    <mergeCell ref="A61:F61"/>
    <mergeCell ref="A64:D64"/>
  </mergeCells>
  <dataValidations disablePrompts="1" count="3">
    <dataValidation type="list" operator="equal" allowBlank="1" showInputMessage="1" showErrorMessage="1" sqref="B71:B74 B44:B45 B56 B66 B3:B40 B49:B52" xr:uid="{00000000-0002-0000-0100-000000000000}">
      <formula1>"Spherical,Universal,Revolute,Translation,Cylindrical,Simple,Ground,Driver,Point"</formula1>
      <formula2>0</formula2>
    </dataValidation>
    <dataValidation type="list" operator="equal" allowBlank="1" showInputMessage="1" showErrorMessage="1" sqref="B41 B53 B60 B67 B75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78:B1125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zoomScale="75" zoomScaleNormal="75" workbookViewId="0">
      <selection activeCell="H22" sqref="H22"/>
    </sheetView>
  </sheetViews>
  <sheetFormatPr defaultColWidth="8.5703125" defaultRowHeight="15" x14ac:dyDescent="0.25"/>
  <cols>
    <col min="1" max="1" width="51.5703125" customWidth="1"/>
    <col min="6" max="6" width="49.42578125" customWidth="1"/>
  </cols>
  <sheetData>
    <row r="1" spans="1:9" x14ac:dyDescent="0.25">
      <c r="A1" s="71" t="s">
        <v>103</v>
      </c>
      <c r="B1" s="71"/>
      <c r="C1" s="71"/>
      <c r="D1" s="71"/>
      <c r="F1" s="71" t="s">
        <v>104</v>
      </c>
      <c r="G1" s="71"/>
      <c r="H1" s="71"/>
      <c r="I1" s="71"/>
    </row>
    <row r="2" spans="1:9" x14ac:dyDescent="0.25">
      <c r="A2" t="s">
        <v>105</v>
      </c>
      <c r="B2" s="2">
        <f>Bodies!C8</f>
        <v>57</v>
      </c>
      <c r="C2" s="2">
        <f>Bodies!D8</f>
        <v>0</v>
      </c>
      <c r="D2" s="2">
        <f>Bodies!E8</f>
        <v>149.5</v>
      </c>
      <c r="F2" t="s">
        <v>105</v>
      </c>
      <c r="G2" s="2">
        <f>Bodies!C7</f>
        <v>55</v>
      </c>
      <c r="H2" s="2">
        <f>Bodies!D7</f>
        <v>577</v>
      </c>
      <c r="I2" s="2">
        <f>Bodies!E7</f>
        <v>152.94200000000001</v>
      </c>
    </row>
    <row r="3" spans="1:9" x14ac:dyDescent="0.25">
      <c r="A3" t="s">
        <v>106</v>
      </c>
      <c r="B3" s="2">
        <f>Bodies!I8-Bodies!C8</f>
        <v>0</v>
      </c>
      <c r="C3" s="2">
        <f>Bodies!J8-Bodies!D8</f>
        <v>-255</v>
      </c>
      <c r="D3" s="2">
        <f>Bodies!K8-Bodies!E8</f>
        <v>0</v>
      </c>
      <c r="F3" t="s">
        <v>106</v>
      </c>
      <c r="G3" s="2">
        <f>Bodies!I7-Bodies!C7</f>
        <v>2</v>
      </c>
      <c r="H3" s="2">
        <f>Bodies!J7-Bodies!D7</f>
        <v>-322</v>
      </c>
      <c r="I3" s="2">
        <f>Bodies!K7-Bodies!E7</f>
        <v>-3.4420000000000073</v>
      </c>
    </row>
    <row r="4" spans="1:9" x14ac:dyDescent="0.25">
      <c r="A4" t="s">
        <v>107</v>
      </c>
      <c r="B4" s="3">
        <f>Bodies!C9-Bodies!C8</f>
        <v>-57</v>
      </c>
      <c r="C4" s="3">
        <f>Bodies!D9-Bodies!D8</f>
        <v>-600</v>
      </c>
      <c r="D4" s="3">
        <f>Bodies!E9-Bodies!E8</f>
        <v>-149.5</v>
      </c>
      <c r="F4" t="s">
        <v>107</v>
      </c>
      <c r="G4" s="3">
        <v>1</v>
      </c>
      <c r="H4" s="3">
        <v>0</v>
      </c>
      <c r="I4" s="3">
        <v>0</v>
      </c>
    </row>
    <row r="5" spans="1:9" x14ac:dyDescent="0.25">
      <c r="A5" t="s">
        <v>108</v>
      </c>
      <c r="B5" s="2">
        <f>C3*D4-D3*C4</f>
        <v>38122.5</v>
      </c>
      <c r="C5" s="2">
        <f>B4*D3-B3*D4</f>
        <v>0</v>
      </c>
      <c r="D5" s="2">
        <f>B3*C4-C3*B4</f>
        <v>-14535</v>
      </c>
      <c r="F5" t="s">
        <v>108</v>
      </c>
      <c r="G5" s="2">
        <f>H3*I4-I3*H4</f>
        <v>0</v>
      </c>
      <c r="H5" s="2">
        <f>G4*I3-G3*I4</f>
        <v>-3.4420000000000073</v>
      </c>
      <c r="I5" s="2">
        <f>G3*H4-H3*G4</f>
        <v>322</v>
      </c>
    </row>
    <row r="6" spans="1:9" x14ac:dyDescent="0.25">
      <c r="A6" t="s">
        <v>109</v>
      </c>
      <c r="B6" s="2">
        <f>C3*D5-D3*C5</f>
        <v>3706425</v>
      </c>
      <c r="C6" s="2">
        <f>D3*B5-B3*D5</f>
        <v>0</v>
      </c>
      <c r="D6" s="2">
        <f>B3*C5-C3*B5</f>
        <v>9721237.5</v>
      </c>
      <c r="F6" t="s">
        <v>109</v>
      </c>
      <c r="G6" s="2">
        <f>H3*I5-I3*H5</f>
        <v>-103695.847364</v>
      </c>
      <c r="H6" s="2">
        <f>I3*G5-G3*I5</f>
        <v>-644</v>
      </c>
      <c r="I6" s="2">
        <f>G3*H5-H3*G5</f>
        <v>-6.8840000000000146</v>
      </c>
    </row>
    <row r="7" spans="1:9" x14ac:dyDescent="0.25">
      <c r="A7" t="s">
        <v>110</v>
      </c>
      <c r="B7" s="2">
        <v>1</v>
      </c>
      <c r="C7" s="2"/>
      <c r="D7" s="2"/>
      <c r="F7" t="s">
        <v>110</v>
      </c>
      <c r="G7" s="2">
        <v>1</v>
      </c>
      <c r="H7" s="2"/>
      <c r="I7" s="2"/>
    </row>
    <row r="8" spans="1:9" x14ac:dyDescent="0.25">
      <c r="A8" t="s">
        <v>111</v>
      </c>
      <c r="B8" s="2">
        <f>IF($B$7*$B$6&gt;0,1,-1)*B6/SQRT($B$6^2+$C$6^2+$D$6^2)</f>
        <v>0.35625521862052661</v>
      </c>
      <c r="C8" s="2">
        <f>IF($B$7*$B$6&gt;0,1,-1)*C6/SQRT($B$6^2+$C$6^2+$D$6^2)</f>
        <v>0</v>
      </c>
      <c r="D8" s="2">
        <f>IF($B$7*$B$6&gt;0,1,-1)*D6/SQRT($B$6^2+$C$6^2+$D$6^2)</f>
        <v>0.93438868743453907</v>
      </c>
      <c r="F8" t="s">
        <v>111</v>
      </c>
      <c r="G8" s="2">
        <f>IF($G$7*$G$6&gt;0,1,-1)*G6/SQRT($G$6^2+$H$6^2+$I$6^2)</f>
        <v>0.99998071338253969</v>
      </c>
      <c r="H8" s="2">
        <f>IF($G$7*$G$6&gt;0,1,-1)*H6/SQRT($G$6^2+$H$6^2+$I$6^2)</f>
        <v>6.2103507111310628E-3</v>
      </c>
      <c r="I8" s="2">
        <f>IF($G$7*$G$6&gt;0,1,-1)*I6/SQRT($G$6^2+$H$6^2+$I$6^2)</f>
        <v>6.6385177477370076E-5</v>
      </c>
    </row>
    <row r="9" spans="1:9" x14ac:dyDescent="0.25">
      <c r="A9" t="s">
        <v>112</v>
      </c>
      <c r="B9" s="2">
        <f>B2+B8</f>
        <v>57.356255218620525</v>
      </c>
      <c r="C9" s="2">
        <f>C2+C8</f>
        <v>0</v>
      </c>
      <c r="D9" s="2">
        <f>D2+D8</f>
        <v>150.43438868743453</v>
      </c>
      <c r="F9" t="s">
        <v>112</v>
      </c>
      <c r="G9" s="2">
        <f>G2+G8</f>
        <v>55.999980713382541</v>
      </c>
      <c r="H9" s="2">
        <f>H2+H8</f>
        <v>577.00621035071117</v>
      </c>
      <c r="I9" s="2">
        <f>I2+I8</f>
        <v>152.9420663851775</v>
      </c>
    </row>
    <row r="11" spans="1:9" x14ac:dyDescent="0.25">
      <c r="A11" s="71" t="s">
        <v>113</v>
      </c>
      <c r="B11" s="71"/>
      <c r="C11" s="71"/>
      <c r="D11" s="71"/>
      <c r="F11" s="71" t="s">
        <v>114</v>
      </c>
      <c r="G11" s="71"/>
      <c r="H11" s="71"/>
      <c r="I11" s="71"/>
    </row>
    <row r="12" spans="1:9" x14ac:dyDescent="0.25">
      <c r="A12" t="s">
        <v>105</v>
      </c>
      <c r="B12" s="3">
        <f>Bodies!C9</f>
        <v>0</v>
      </c>
      <c r="C12" s="3">
        <f>Bodies!D9</f>
        <v>-600</v>
      </c>
      <c r="D12" s="3">
        <f>Bodies!E9</f>
        <v>0</v>
      </c>
      <c r="F12" t="s">
        <v>105</v>
      </c>
      <c r="G12" s="3">
        <f>Bodies!C16</f>
        <v>-1450.316</v>
      </c>
      <c r="H12" s="3">
        <f>Bodies!D16</f>
        <v>531.06500000000005</v>
      </c>
      <c r="I12" s="3">
        <f>Bodies!E16</f>
        <v>206.726</v>
      </c>
    </row>
    <row r="13" spans="1:9" x14ac:dyDescent="0.25">
      <c r="A13" t="s">
        <v>106</v>
      </c>
      <c r="B13" s="3">
        <f>Bodies!F9-Bodies!C9</f>
        <v>1E-3</v>
      </c>
      <c r="C13" s="3">
        <f>Bodies!G9-Bodies!D9</f>
        <v>0</v>
      </c>
      <c r="D13" s="3">
        <f>Bodies!H9-Bodies!E9</f>
        <v>0</v>
      </c>
      <c r="F13" t="s">
        <v>106</v>
      </c>
      <c r="G13" s="3">
        <f>Bodies!I16-Bodies!C16</f>
        <v>0</v>
      </c>
      <c r="H13" s="3">
        <f>Bodies!J16-Bodies!D16</f>
        <v>-274.41900000000004</v>
      </c>
      <c r="I13" s="3">
        <f>Bodies!K16-Bodies!E16</f>
        <v>-1.5680000000000121</v>
      </c>
    </row>
    <row r="14" spans="1:9" x14ac:dyDescent="0.25">
      <c r="A14" t="s">
        <v>107</v>
      </c>
      <c r="B14" s="3" t="e">
        <f>joints #REF!-B12</f>
        <v>#NAME?</v>
      </c>
      <c r="C14" s="3" t="e">
        <f>joints #REF!-C12</f>
        <v>#NAME?</v>
      </c>
      <c r="D14" s="3" t="e">
        <f>joints #REF!-D12</f>
        <v>#NAME?</v>
      </c>
      <c r="F14" t="s">
        <v>107</v>
      </c>
      <c r="G14" s="3">
        <v>1</v>
      </c>
      <c r="H14" s="3">
        <v>0</v>
      </c>
      <c r="I14" s="3">
        <v>0</v>
      </c>
    </row>
    <row r="15" spans="1:9" x14ac:dyDescent="0.25">
      <c r="A15" t="s">
        <v>108</v>
      </c>
      <c r="B15" s="2" t="e">
        <f>C13*D14-D13*C14</f>
        <v>#NAME?</v>
      </c>
      <c r="C15" s="2" t="e">
        <f>B14*D13-B13*D14</f>
        <v>#NAME?</v>
      </c>
      <c r="D15" s="2" t="e">
        <f>B13*C14-C13*B14</f>
        <v>#NAME?</v>
      </c>
      <c r="F15" t="s">
        <v>108</v>
      </c>
      <c r="G15" s="2">
        <f>H13*I14-I13*H14</f>
        <v>0</v>
      </c>
      <c r="H15" s="2">
        <f>G14*I13-G13*I14</f>
        <v>-1.5680000000000121</v>
      </c>
      <c r="I15" s="2">
        <f>G13*H14-H13*G14</f>
        <v>274.41900000000004</v>
      </c>
    </row>
    <row r="16" spans="1:9" x14ac:dyDescent="0.25">
      <c r="A16" t="s">
        <v>109</v>
      </c>
      <c r="B16" s="2" t="e">
        <f>C13*D15-D13*C15</f>
        <v>#NAME?</v>
      </c>
      <c r="C16" s="2" t="e">
        <f>D13*B15-B13*D15</f>
        <v>#NAME?</v>
      </c>
      <c r="D16" s="2" t="e">
        <f>B13*C15-C13*B15</f>
        <v>#NAME?</v>
      </c>
      <c r="F16" t="s">
        <v>109</v>
      </c>
      <c r="G16" s="2">
        <f>H13*I15-I13*H15</f>
        <v>-75308.246185000025</v>
      </c>
      <c r="H16" s="2">
        <f>I13*G15-G13*I15</f>
        <v>0</v>
      </c>
      <c r="I16" s="2">
        <f>G13*H15-H13*G15</f>
        <v>0</v>
      </c>
    </row>
    <row r="17" spans="1:14" x14ac:dyDescent="0.25">
      <c r="A17" t="s">
        <v>110</v>
      </c>
      <c r="B17" s="2">
        <v>1</v>
      </c>
      <c r="C17" s="2"/>
      <c r="D17" s="2"/>
      <c r="F17" t="s">
        <v>110</v>
      </c>
      <c r="G17" s="2">
        <v>1</v>
      </c>
      <c r="H17" s="2"/>
      <c r="I17" s="2"/>
    </row>
    <row r="18" spans="1:14" x14ac:dyDescent="0.25">
      <c r="A18" t="s">
        <v>111</v>
      </c>
      <c r="B18" s="2" t="e">
        <f>IF($B$17*$B$16&gt;0,1,-1)*B16/SQRT($B$16^2+$C$16^2+$D$16^2)</f>
        <v>#NAME?</v>
      </c>
      <c r="C18" s="2" t="e">
        <f>IF($B$17*$B$16&gt;0,1,-1)*C16/SQRT($B$16^2+$C$16^2+$D$16^2)</f>
        <v>#NAME?</v>
      </c>
      <c r="D18" s="2" t="e">
        <f>IF($B$17*$B$16&gt;0,1,-1)*D16/SQRT($B$16^2+$C$16^2+$D$16^2)</f>
        <v>#NAME?</v>
      </c>
      <c r="F18" t="s">
        <v>111</v>
      </c>
      <c r="G18" s="2">
        <f>IF($G$7*$G$6&gt;0,1,-1)*G16/SQRT($G$6^2+$H$6^2+$I$6^2)</f>
        <v>0.72622767119417397</v>
      </c>
      <c r="H18" s="2">
        <f>IF($G$7*$G$6&gt;0,1,-1)*H16/SQRT($G$6^2+$H$6^2+$I$6^2)</f>
        <v>0</v>
      </c>
      <c r="I18" s="2">
        <f>IF($G$7*$G$6&gt;0,1,-1)*I16/SQRT($G$6^2+$H$6^2+$I$6^2)</f>
        <v>0</v>
      </c>
    </row>
    <row r="19" spans="1:14" x14ac:dyDescent="0.25">
      <c r="A19" t="s">
        <v>112</v>
      </c>
      <c r="B19" s="2" t="e">
        <f>B12+B18</f>
        <v>#NAME?</v>
      </c>
      <c r="C19" s="2" t="e">
        <f>C12+C18</f>
        <v>#NAME?</v>
      </c>
      <c r="D19" s="2" t="e">
        <f>D12+D18</f>
        <v>#NAME?</v>
      </c>
      <c r="F19" t="s">
        <v>112</v>
      </c>
      <c r="G19" s="2">
        <f>G12+G18</f>
        <v>-1449.5897723288058</v>
      </c>
      <c r="H19" s="2">
        <f>H12+H18</f>
        <v>531.06500000000005</v>
      </c>
      <c r="I19" s="2">
        <f>I12+I18</f>
        <v>206.726</v>
      </c>
    </row>
    <row r="21" spans="1:14" x14ac:dyDescent="0.25">
      <c r="A21" s="71" t="s">
        <v>115</v>
      </c>
      <c r="B21" s="71"/>
      <c r="C21" s="71"/>
      <c r="D21" s="71"/>
      <c r="F21" t="s">
        <v>124</v>
      </c>
      <c r="K21" t="s">
        <v>125</v>
      </c>
    </row>
    <row r="22" spans="1:14" x14ac:dyDescent="0.25">
      <c r="A22" t="s">
        <v>105</v>
      </c>
      <c r="B22" s="3">
        <f>Bodies!C10</f>
        <v>-7.1619999999999999</v>
      </c>
      <c r="C22" s="3">
        <f>Bodies!D10</f>
        <v>-501.63600000000002</v>
      </c>
      <c r="D22" s="3">
        <f>Bodies!E10</f>
        <v>319.64499999999998</v>
      </c>
      <c r="F22" t="s">
        <v>156</v>
      </c>
      <c r="G22">
        <f>Joints!F49</f>
        <v>-40.68</v>
      </c>
      <c r="H22">
        <f>Joints!G49</f>
        <v>220.56700000000001</v>
      </c>
      <c r="I22">
        <f>Joints!H49</f>
        <v>585.77499999999998</v>
      </c>
      <c r="K22" t="s">
        <v>156</v>
      </c>
      <c r="L22">
        <f>G22</f>
        <v>-40.68</v>
      </c>
      <c r="M22">
        <f>-H22</f>
        <v>-220.56700000000001</v>
      </c>
      <c r="N22">
        <f>I22</f>
        <v>585.77499999999998</v>
      </c>
    </row>
    <row r="23" spans="1:14" x14ac:dyDescent="0.25">
      <c r="A23" t="s">
        <v>106</v>
      </c>
      <c r="B23" s="3">
        <f>Bodies!F10-Bodies!C10</f>
        <v>7.1619999999999999</v>
      </c>
      <c r="C23" s="3">
        <f>Bodies!G10-Bodies!D10</f>
        <v>0</v>
      </c>
      <c r="D23" s="3">
        <f>Bodies!H10-Bodies!E10</f>
        <v>0</v>
      </c>
      <c r="F23" t="s">
        <v>157</v>
      </c>
      <c r="G23">
        <v>-40.68</v>
      </c>
      <c r="H23">
        <v>194.197</v>
      </c>
      <c r="I23">
        <v>550.68600000000004</v>
      </c>
      <c r="K23" t="s">
        <v>157</v>
      </c>
      <c r="L23">
        <v>-40.68</v>
      </c>
      <c r="M23">
        <v>-194.197</v>
      </c>
      <c r="N23">
        <v>550.68600000000004</v>
      </c>
    </row>
    <row r="24" spans="1:14" x14ac:dyDescent="0.25">
      <c r="A24" t="s">
        <v>107</v>
      </c>
      <c r="B24" s="3" t="e">
        <f>joints #REF!-B22</f>
        <v>#NAME?</v>
      </c>
      <c r="C24" s="3" t="e">
        <f>joints #REF!-C22</f>
        <v>#NAME?</v>
      </c>
      <c r="D24" s="3" t="e">
        <f>joints #REF!-D22</f>
        <v>#NAME?</v>
      </c>
      <c r="F24" t="s">
        <v>158</v>
      </c>
      <c r="G24">
        <f>G23-G22</f>
        <v>0</v>
      </c>
      <c r="H24">
        <f>H22-H23</f>
        <v>26.370000000000005</v>
      </c>
      <c r="I24">
        <f>I22-I23</f>
        <v>35.088999999999942</v>
      </c>
      <c r="K24" t="s">
        <v>158</v>
      </c>
      <c r="L24">
        <f>L23-L22</f>
        <v>0</v>
      </c>
      <c r="M24">
        <f>M22-M23</f>
        <v>-26.370000000000005</v>
      </c>
      <c r="N24">
        <f>N22-N23</f>
        <v>35.088999999999942</v>
      </c>
    </row>
    <row r="25" spans="1:14" x14ac:dyDescent="0.25">
      <c r="A25" t="s">
        <v>108</v>
      </c>
      <c r="B25" s="2" t="e">
        <f>C23*D24-D23*C24</f>
        <v>#NAME?</v>
      </c>
      <c r="C25" s="2" t="e">
        <f>B24*D23-B23*D24</f>
        <v>#NAME?</v>
      </c>
      <c r="D25" s="2" t="e">
        <f>B23*C24-C23*B24</f>
        <v>#NAME?</v>
      </c>
      <c r="F25" t="s">
        <v>159</v>
      </c>
      <c r="G25">
        <f>SQRT(G24^2+H24^2+I24^2)</f>
        <v>43.893220672445487</v>
      </c>
      <c r="K25" t="s">
        <v>159</v>
      </c>
      <c r="L25">
        <f>SQRT(L24^2+M24^2+N24^2)</f>
        <v>43.893220672445487</v>
      </c>
    </row>
    <row r="26" spans="1:14" x14ac:dyDescent="0.25">
      <c r="A26" t="s">
        <v>109</v>
      </c>
      <c r="B26" s="2" t="e">
        <f>C23*D25-D23*C25</f>
        <v>#NAME?</v>
      </c>
      <c r="C26" s="2" t="e">
        <f>D23*B25-B23*D25</f>
        <v>#NAME?</v>
      </c>
      <c r="D26" s="2" t="e">
        <f>B23*C25-C23*B25</f>
        <v>#NAME?</v>
      </c>
      <c r="F26" t="s">
        <v>160</v>
      </c>
      <c r="G26">
        <f>G24/G25</f>
        <v>0</v>
      </c>
      <c r="H26">
        <f>H24/G25</f>
        <v>0.60077614711362703</v>
      </c>
      <c r="I26">
        <f>I24/G25</f>
        <v>0.79941730095070229</v>
      </c>
      <c r="K26" t="s">
        <v>160</v>
      </c>
      <c r="L26">
        <f>L24/L25</f>
        <v>0</v>
      </c>
      <c r="M26">
        <f>M24/L25</f>
        <v>-0.60077614711362703</v>
      </c>
      <c r="N26">
        <f>N24/L25</f>
        <v>0.79941730095070229</v>
      </c>
    </row>
    <row r="27" spans="1:14" x14ac:dyDescent="0.25">
      <c r="A27" t="s">
        <v>110</v>
      </c>
      <c r="B27" s="2">
        <v>1</v>
      </c>
      <c r="C27" s="2"/>
      <c r="D27" s="2"/>
    </row>
    <row r="28" spans="1:14" x14ac:dyDescent="0.25">
      <c r="A28" t="s">
        <v>111</v>
      </c>
      <c r="B28" s="2" t="e">
        <f>IF($B$27*$B$26&gt;0,1,-1)*B26/SQRT($B$26^2+$C$26^2+$D$26^2)</f>
        <v>#NAME?</v>
      </c>
      <c r="C28" s="2" t="e">
        <f>IF($B$27*$B$26&gt;0,1,-1)*C26/SQRT($B$26^2+$C$26^2+$D$26^2)</f>
        <v>#NAME?</v>
      </c>
      <c r="D28" s="2" t="e">
        <f>IF($B$27*$B$26&gt;0,1,-1)*D26/SQRT($B$26^2+$C$26^2+$D$26^2)</f>
        <v>#NAME?</v>
      </c>
      <c r="F28" t="s">
        <v>126</v>
      </c>
    </row>
    <row r="29" spans="1:14" x14ac:dyDescent="0.25">
      <c r="A29" t="s">
        <v>112</v>
      </c>
      <c r="B29" s="3" t="e">
        <f>B22+B28</f>
        <v>#NAME?</v>
      </c>
      <c r="C29" s="3" t="e">
        <f>C22+C28</f>
        <v>#NAME?</v>
      </c>
      <c r="D29" s="3" t="e">
        <f>D22+D28</f>
        <v>#NAME?</v>
      </c>
      <c r="F29" t="s">
        <v>156</v>
      </c>
      <c r="G29">
        <f>Joints!F51</f>
        <v>-1489.44</v>
      </c>
      <c r="H29">
        <f>Joints!G51</f>
        <v>228.11199999999999</v>
      </c>
      <c r="I29">
        <f>Joints!H51</f>
        <v>537.44299999999998</v>
      </c>
    </row>
    <row r="30" spans="1:14" x14ac:dyDescent="0.25">
      <c r="F30" t="s">
        <v>157</v>
      </c>
      <c r="G30">
        <v>-1489.44</v>
      </c>
      <c r="H30">
        <v>222.303</v>
      </c>
      <c r="I30">
        <v>529.55399999999997</v>
      </c>
    </row>
    <row r="31" spans="1:14" x14ac:dyDescent="0.25">
      <c r="F31" t="s">
        <v>158</v>
      </c>
      <c r="G31">
        <f>G29-G30</f>
        <v>0</v>
      </c>
      <c r="H31">
        <f>H29-H30</f>
        <v>5.8089999999999975</v>
      </c>
      <c r="I31">
        <f>I29-I30</f>
        <v>7.88900000000001</v>
      </c>
    </row>
    <row r="32" spans="1:14" x14ac:dyDescent="0.25">
      <c r="F32" t="s">
        <v>159</v>
      </c>
      <c r="G32">
        <f>SQRT(G31^2+H31^2+I31^2)</f>
        <v>9.7969792283131909</v>
      </c>
    </row>
    <row r="33" spans="6:9" x14ac:dyDescent="0.25">
      <c r="F33" t="s">
        <v>160</v>
      </c>
      <c r="G33">
        <f>G31/G32</f>
        <v>0</v>
      </c>
      <c r="H33">
        <f>H31/G32</f>
        <v>0.59293787040111656</v>
      </c>
      <c r="I33">
        <f>I31/G32</f>
        <v>0.80524821132628965</v>
      </c>
    </row>
  </sheetData>
  <mergeCells count="5">
    <mergeCell ref="A1:D1"/>
    <mergeCell ref="F1:I1"/>
    <mergeCell ref="A11:D11"/>
    <mergeCell ref="F11:I11"/>
    <mergeCell ref="A21:D2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Help with perpendiculars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2022-01-21T19:43:07Z</dcterms:modified>
  <dc:language>en-GB</dc:language>
</cp:coreProperties>
</file>