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EA0CCCEE-EB36-4091-9CFC-91DDAFDFEBC6}" xr6:coauthVersionLast="47" xr6:coauthVersionMax="47" xr10:uidLastSave="{00000000-0000-0000-0000-000000000000}"/>
  <bookViews>
    <workbookView xWindow="2730" yWindow="2730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L11" i="6"/>
  <c r="L10" i="6"/>
  <c r="L5" i="6"/>
  <c r="L4" i="6"/>
  <c r="G11" i="6"/>
  <c r="F11" i="6"/>
  <c r="J10" i="6"/>
  <c r="I10" i="6"/>
  <c r="G10" i="6"/>
  <c r="F10" i="6"/>
  <c r="J4" i="6"/>
  <c r="I4" i="6"/>
  <c r="G4" i="6"/>
  <c r="G5" i="6"/>
  <c r="F5" i="6"/>
  <c r="F4" i="6"/>
  <c r="F32" i="2"/>
  <c r="G32" i="2"/>
  <c r="I32" i="2"/>
  <c r="J32" i="2"/>
  <c r="L32" i="2"/>
  <c r="M32" i="2"/>
  <c r="P32" i="2"/>
  <c r="O32" i="2"/>
  <c r="J15" i="2"/>
  <c r="J16" i="2"/>
  <c r="I16" i="2"/>
  <c r="I15" i="2"/>
  <c r="G15" i="2"/>
  <c r="G16" i="2"/>
  <c r="F16" i="2"/>
  <c r="F15" i="2"/>
  <c r="V7" i="1"/>
  <c r="V6" i="1"/>
  <c r="V5" i="1"/>
</calcChain>
</file>

<file path=xl/sharedStrings.xml><?xml version="1.0" encoding="utf-8"?>
<sst xmlns="http://schemas.openxmlformats.org/spreadsheetml/2006/main" count="287" uniqueCount="153">
  <si>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</si>
  <si>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</si>
  <si>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</si>
  <si>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</si>
  <si>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</si>
  <si>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</si>
  <si>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</si>
  <si>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</si>
  <si>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</si>
  <si>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</si>
  <si>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</si>
  <si>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</si>
  <si>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</si>
  <si>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</si>
  <si>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</si>
  <si>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</si>
  <si>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</si>
  <si>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</si>
  <si>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</si>
  <si>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</si>
  <si>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</si>
  <si>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</si>
  <si>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</si>
  <si>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</si>
  <si>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</si>
  <si>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</si>
  <si>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</si>
  <si>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</si>
  <si>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</si>
  <si>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</si>
  <si>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</si>
  <si>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</si>
  <si>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</si>
  <si>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</si>
  <si>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</si>
  <si>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</si>
  <si>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</si>
  <si>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</si>
  <si>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</si>
  <si>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</si>
  <si>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</si>
  <si>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</si>
  <si>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</si>
  <si>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</si>
  <si>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</si>
  <si>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</si>
  <si>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</si>
  <si>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</si>
  <si>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</si>
  <si>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</si>
  <si>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</si>
  <si>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</si>
  <si>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</si>
  <si>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</si>
  <si>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</si>
  <si>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</si>
  <si>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</si>
  <si>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</si>
  <si>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</si>
  <si>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</si>
  <si>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</si>
  <si>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</si>
  <si>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</si>
  <si>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</si>
  <si>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</si>
  <si>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</si>
  <si>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</si>
  <si>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</si>
  <si>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</si>
  <si>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</si>
  <si>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</si>
  <si>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</si>
  <si>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</si>
  <si>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</si>
  <si>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</si>
  <si>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</si>
  <si>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</si>
  <si>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</si>
  <si>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</si>
  <si>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</si>
  <si>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</si>
  <si>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</si>
  <si>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</si>
  <si>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</si>
  <si>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</si>
  <si>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</si>
  <si>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</si>
  <si>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</si>
  <si>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</si>
  <si>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</si>
  <si>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</si>
  <si>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</si>
  <si>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</si>
  <si>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</si>
  <si>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</si>
  <si>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</si>
  <si>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</si>
  <si>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</si>
  <si>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</si>
  <si>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</si>
  <si>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</si>
  <si>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</si>
  <si>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</si>
  <si>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</si>
  <si>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</si>
  <si>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</si>
  <si>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</si>
  <si>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</si>
  <si>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</si>
  <si>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</si>
  <si>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</si>
  <si>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</si>
  <si>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</si>
  <si>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</si>
  <si>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</si>
  <si>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</si>
  <si>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</si>
  <si>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</si>
  <si>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</si>
  <si>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</si>
  <si>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</si>
  <si>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</si>
  <si>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</si>
  <si>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</si>
  <si>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</si>
  <si>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</si>
  <si>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</si>
  <si>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Translation - Revolute (Comp Joint)</t>
  </si>
  <si>
    <t>Spherical-Spherical (Comp Joint)</t>
  </si>
  <si>
    <t>Spherical - Revolute (Comp Joint)</t>
  </si>
  <si>
    <t>Joint Types</t>
  </si>
  <si>
    <t>SPH-SPH</t>
  </si>
  <si>
    <t>Joint</t>
  </si>
  <si>
    <t>MATLAB ID</t>
  </si>
  <si>
    <t>CompSpherical</t>
  </si>
  <si>
    <t>Driver</t>
  </si>
  <si>
    <t>Points</t>
  </si>
  <si>
    <t>SphRev</t>
  </si>
  <si>
    <t>TraRev</t>
  </si>
  <si>
    <t>si (REV axis) global</t>
  </si>
  <si>
    <t>sj (TRA axis) global</t>
  </si>
  <si>
    <t>sj(REV axis) global</t>
  </si>
  <si>
    <t>Sprung Mass</t>
  </si>
  <si>
    <t>Control Arm</t>
  </si>
  <si>
    <t>Unsprung Mass</t>
  </si>
  <si>
    <t>K Tyre</t>
  </si>
  <si>
    <t>K Primary</t>
  </si>
  <si>
    <t>N Primary</t>
  </si>
  <si>
    <t>N Tyre</t>
  </si>
  <si>
    <t>Sprung - Control</t>
  </si>
  <si>
    <t>Control - Unsprung</t>
  </si>
  <si>
    <t>Sprung- Unsprung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</si>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</sst>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15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5" max="15" width="10.85546875" customWidth="1"/>
    <col min="16" max="16" width="15.140625" customWidth="1"/>
  </cols>
  <sheetData>
    <row r="2" spans="2:19" x14ac:dyDescent="0.25">
      <c r="B2" s="59" t="s">
        <v>69</v>
      </c>
      <c r="C2" s="60"/>
      <c r="D2" s="60"/>
      <c r="E2" s="61"/>
      <c r="I2" s="58" t="s">
        <v>95</v>
      </c>
      <c r="J2" s="58"/>
      <c r="L2" s="58" t="s">
        <v>106</v>
      </c>
      <c r="M2" s="58"/>
      <c r="O2" s="55" t="s">
        <v>130</v>
      </c>
      <c r="P2" s="56"/>
    </row>
    <row r="3" spans="2:19" x14ac:dyDescent="0.25">
      <c r="B3" s="62" t="s">
        <v>23</v>
      </c>
      <c r="C3" s="63"/>
      <c r="D3" s="30">
        <v>2</v>
      </c>
      <c r="E3" s="30" t="s">
        <v>22</v>
      </c>
      <c r="I3" s="38" t="s">
        <v>96</v>
      </c>
      <c r="J3" s="38" t="s">
        <v>107</v>
      </c>
      <c r="L3" s="38" t="s">
        <v>96</v>
      </c>
      <c r="M3" s="38" t="s">
        <v>100</v>
      </c>
      <c r="O3" s="48" t="s">
        <v>132</v>
      </c>
      <c r="P3" s="47" t="s">
        <v>133</v>
      </c>
    </row>
    <row r="4" spans="2:19" x14ac:dyDescent="0.25">
      <c r="B4" s="57" t="s">
        <v>24</v>
      </c>
      <c r="C4" s="57"/>
      <c r="D4" s="30">
        <v>5.0000000000000001E-3</v>
      </c>
      <c r="E4" s="30" t="s">
        <v>22</v>
      </c>
      <c r="I4" s="38" t="s">
        <v>0</v>
      </c>
      <c r="J4" s="38" t="s">
        <v>101</v>
      </c>
      <c r="L4" s="38" t="s">
        <v>0</v>
      </c>
      <c r="M4" s="38" t="s">
        <v>101</v>
      </c>
      <c r="O4" s="47" t="s">
        <v>5</v>
      </c>
      <c r="P4" s="47" t="s">
        <v>5</v>
      </c>
      <c r="S4" s="13"/>
    </row>
    <row r="5" spans="2:19" x14ac:dyDescent="0.25">
      <c r="B5" s="57" t="s">
        <v>70</v>
      </c>
      <c r="C5" s="57"/>
      <c r="D5" s="30" t="s">
        <v>84</v>
      </c>
      <c r="E5" s="30" t="s">
        <v>71</v>
      </c>
      <c r="I5" s="38" t="s">
        <v>97</v>
      </c>
      <c r="J5" s="38" t="s">
        <v>102</v>
      </c>
      <c r="L5" s="38" t="s">
        <v>97</v>
      </c>
      <c r="M5" s="38" t="s">
        <v>102</v>
      </c>
      <c r="O5" s="47" t="s">
        <v>131</v>
      </c>
      <c r="P5" s="47" t="s">
        <v>134</v>
      </c>
      <c r="S5" s="13"/>
    </row>
    <row r="6" spans="2:19" x14ac:dyDescent="0.25">
      <c r="B6" s="57" t="s">
        <v>80</v>
      </c>
      <c r="C6" s="57"/>
      <c r="D6" s="30" t="s">
        <v>3</v>
      </c>
      <c r="E6" s="30" t="s">
        <v>81</v>
      </c>
      <c r="I6" s="38" t="s">
        <v>98</v>
      </c>
      <c r="J6" s="38" t="s">
        <v>22</v>
      </c>
      <c r="L6" s="38" t="s">
        <v>98</v>
      </c>
      <c r="M6" s="38" t="s">
        <v>22</v>
      </c>
      <c r="O6" s="47" t="s">
        <v>10</v>
      </c>
      <c r="P6" s="47" t="s">
        <v>10</v>
      </c>
      <c r="S6" s="13"/>
    </row>
    <row r="7" spans="2:19" x14ac:dyDescent="0.25">
      <c r="B7" s="57" t="s">
        <v>82</v>
      </c>
      <c r="C7" s="57"/>
      <c r="D7" s="30">
        <f>-9.806*10^3</f>
        <v>-9806</v>
      </c>
      <c r="E7" s="35" t="s">
        <v>109</v>
      </c>
      <c r="I7" s="38" t="s">
        <v>104</v>
      </c>
      <c r="J7" s="38" t="s">
        <v>108</v>
      </c>
      <c r="L7" s="38" t="s">
        <v>104</v>
      </c>
      <c r="M7" s="38" t="s">
        <v>105</v>
      </c>
      <c r="O7" s="47" t="s">
        <v>12</v>
      </c>
      <c r="P7" s="47" t="s">
        <v>12</v>
      </c>
      <c r="S7" s="13"/>
    </row>
    <row r="8" spans="2:19" x14ac:dyDescent="0.25">
      <c r="B8" s="57" t="s">
        <v>87</v>
      </c>
      <c r="C8" s="57"/>
      <c r="D8" s="30" t="s">
        <v>152</v>
      </c>
      <c r="E8" s="35" t="s">
        <v>88</v>
      </c>
      <c r="I8" s="38" t="s">
        <v>99</v>
      </c>
      <c r="J8" s="38" t="s">
        <v>103</v>
      </c>
      <c r="L8" s="38" t="s">
        <v>99</v>
      </c>
      <c r="M8" s="38" t="s">
        <v>103</v>
      </c>
      <c r="O8" s="47" t="s">
        <v>13</v>
      </c>
      <c r="P8" s="47" t="s">
        <v>13</v>
      </c>
    </row>
    <row r="9" spans="2:19" x14ac:dyDescent="0.25">
      <c r="B9" s="57" t="s">
        <v>125</v>
      </c>
      <c r="C9" s="57"/>
      <c r="D9" s="30"/>
      <c r="E9" s="35" t="s">
        <v>126</v>
      </c>
      <c r="I9" s="39" t="s">
        <v>110</v>
      </c>
      <c r="J9" s="39" t="s">
        <v>111</v>
      </c>
      <c r="L9" s="39" t="s">
        <v>110</v>
      </c>
      <c r="M9" s="39" t="s">
        <v>112</v>
      </c>
      <c r="O9" s="47" t="s">
        <v>14</v>
      </c>
      <c r="P9" s="47" t="s">
        <v>14</v>
      </c>
    </row>
    <row r="10" spans="2:19" x14ac:dyDescent="0.25">
      <c r="O10" s="39" t="s">
        <v>137</v>
      </c>
      <c r="P10" s="39" t="s">
        <v>137</v>
      </c>
    </row>
    <row r="11" spans="2:19" x14ac:dyDescent="0.25">
      <c r="O11" s="39" t="s">
        <v>138</v>
      </c>
      <c r="P11" s="39" t="s">
        <v>138</v>
      </c>
    </row>
    <row r="12" spans="2:19" x14ac:dyDescent="0.25">
      <c r="O12" s="39" t="s">
        <v>19</v>
      </c>
      <c r="P12" s="39" t="s">
        <v>19</v>
      </c>
    </row>
    <row r="13" spans="2:19" x14ac:dyDescent="0.25">
      <c r="O13" s="39" t="s">
        <v>135</v>
      </c>
      <c r="P13" s="39" t="s">
        <v>135</v>
      </c>
    </row>
    <row r="14" spans="2:19" x14ac:dyDescent="0.25">
      <c r="O14" s="39" t="s">
        <v>15</v>
      </c>
      <c r="P14" s="39" t="s">
        <v>15</v>
      </c>
    </row>
    <row r="15" spans="2:19" x14ac:dyDescent="0.25">
      <c r="O15" s="39" t="s">
        <v>136</v>
      </c>
      <c r="P15" s="47" t="s">
        <v>136</v>
      </c>
    </row>
  </sheetData>
  <mergeCells count="11">
    <mergeCell ref="O2:P2"/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I1" zoomScaleNormal="100" workbookViewId="0">
      <selection activeCell="U7" sqref="U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64"/>
      <c r="B1" s="64"/>
      <c r="C1" s="58" t="s">
        <v>30</v>
      </c>
      <c r="D1" s="58"/>
      <c r="E1" s="58"/>
      <c r="F1" s="58" t="s">
        <v>31</v>
      </c>
      <c r="G1" s="58"/>
      <c r="H1" s="58"/>
      <c r="I1" s="58"/>
      <c r="J1" s="58"/>
      <c r="K1" s="58"/>
      <c r="L1" s="58" t="s">
        <v>32</v>
      </c>
      <c r="M1" s="58"/>
      <c r="N1" s="58"/>
      <c r="O1" s="58" t="s">
        <v>41</v>
      </c>
      <c r="P1" s="58"/>
      <c r="Q1" s="58"/>
      <c r="R1" s="58"/>
      <c r="S1" s="58" t="s">
        <v>34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</row>
    <row r="2" spans="1:37" x14ac:dyDescent="0.25">
      <c r="A2" s="64"/>
      <c r="B2" s="64"/>
      <c r="C2" s="66" t="s">
        <v>75</v>
      </c>
      <c r="D2" s="66"/>
      <c r="E2" s="66"/>
      <c r="F2" s="66" t="s">
        <v>28</v>
      </c>
      <c r="G2" s="66"/>
      <c r="H2" s="66"/>
      <c r="I2" s="66" t="s">
        <v>29</v>
      </c>
      <c r="J2" s="66"/>
      <c r="K2" s="66"/>
      <c r="L2" s="58" t="s">
        <v>33</v>
      </c>
      <c r="M2" s="58"/>
      <c r="N2" s="58"/>
      <c r="O2" s="58" t="s">
        <v>38</v>
      </c>
      <c r="P2" s="58"/>
      <c r="Q2" s="58"/>
      <c r="R2" s="67" t="s">
        <v>86</v>
      </c>
      <c r="S2" s="65" t="s">
        <v>0</v>
      </c>
      <c r="T2" s="66" t="s">
        <v>94</v>
      </c>
      <c r="U2" s="66"/>
      <c r="V2" s="66"/>
      <c r="W2" s="58" t="s">
        <v>92</v>
      </c>
      <c r="X2" s="58"/>
      <c r="Y2" s="58"/>
      <c r="Z2" s="55" t="s">
        <v>93</v>
      </c>
      <c r="AA2" s="68"/>
      <c r="AB2" s="56"/>
      <c r="AC2" s="58" t="s">
        <v>90</v>
      </c>
      <c r="AD2" s="58"/>
      <c r="AE2" s="58"/>
      <c r="AF2" s="58" t="s">
        <v>91</v>
      </c>
      <c r="AG2" s="58"/>
      <c r="AH2" s="58"/>
      <c r="AI2" s="58" t="s">
        <v>76</v>
      </c>
      <c r="AJ2" s="58"/>
      <c r="AK2" s="58"/>
    </row>
    <row r="3" spans="1:37" x14ac:dyDescent="0.25">
      <c r="A3" s="17" t="s">
        <v>1</v>
      </c>
      <c r="B3" s="17" t="s">
        <v>85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67"/>
      <c r="S3" s="65"/>
      <c r="T3" s="17" t="s">
        <v>62</v>
      </c>
      <c r="U3" s="17" t="s">
        <v>63</v>
      </c>
      <c r="V3" s="17" t="s">
        <v>64</v>
      </c>
      <c r="W3" s="29" t="s">
        <v>66</v>
      </c>
      <c r="X3" s="29" t="s">
        <v>65</v>
      </c>
      <c r="Y3" s="29" t="s">
        <v>67</v>
      </c>
      <c r="Z3" s="29" t="s">
        <v>53</v>
      </c>
      <c r="AA3" s="29" t="s">
        <v>54</v>
      </c>
      <c r="AB3" s="29" t="s">
        <v>55</v>
      </c>
      <c r="AC3" s="29" t="s">
        <v>56</v>
      </c>
      <c r="AD3" s="29" t="s">
        <v>57</v>
      </c>
      <c r="AE3" s="29" t="s">
        <v>58</v>
      </c>
      <c r="AF3" s="29" t="s">
        <v>59</v>
      </c>
      <c r="AG3" s="29" t="s">
        <v>60</v>
      </c>
      <c r="AH3" s="29" t="s">
        <v>61</v>
      </c>
      <c r="AI3" s="34" t="s">
        <v>2</v>
      </c>
      <c r="AJ3" s="34" t="s">
        <v>3</v>
      </c>
      <c r="AK3" s="34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17">
        <v>0</v>
      </c>
      <c r="T4" s="17">
        <v>0</v>
      </c>
      <c r="U4" s="17">
        <v>0</v>
      </c>
      <c r="V4" s="17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36">
        <v>0</v>
      </c>
      <c r="AJ4" s="36">
        <v>0</v>
      </c>
      <c r="AK4" s="36">
        <v>0</v>
      </c>
    </row>
    <row r="5" spans="1:37" x14ac:dyDescent="0.25">
      <c r="A5" s="17">
        <v>2</v>
      </c>
      <c r="B5" s="17" t="s">
        <v>142</v>
      </c>
      <c r="C5" s="18">
        <v>0</v>
      </c>
      <c r="D5" s="17">
        <v>284.48</v>
      </c>
      <c r="E5" s="24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36">
        <v>0</v>
      </c>
      <c r="P5" s="36">
        <v>0</v>
      </c>
      <c r="Q5" s="36">
        <v>0</v>
      </c>
      <c r="R5" s="36">
        <v>0</v>
      </c>
      <c r="S5" s="17">
        <v>240</v>
      </c>
      <c r="T5" s="17">
        <v>0</v>
      </c>
      <c r="U5" s="17">
        <v>0</v>
      </c>
      <c r="V5" s="17">
        <f>17.85*10^6</f>
        <v>17850000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9">
        <v>0</v>
      </c>
      <c r="AJ5" s="49">
        <v>0</v>
      </c>
      <c r="AK5" s="49">
        <v>0</v>
      </c>
    </row>
    <row r="6" spans="1:37" x14ac:dyDescent="0.25">
      <c r="A6" s="17">
        <v>3</v>
      </c>
      <c r="B6" s="17" t="s">
        <v>143</v>
      </c>
      <c r="C6" s="18">
        <v>274.19</v>
      </c>
      <c r="D6" s="17">
        <v>166.12</v>
      </c>
      <c r="E6" s="24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36">
        <v>0</v>
      </c>
      <c r="P6" s="36">
        <v>0</v>
      </c>
      <c r="Q6" s="36">
        <v>0</v>
      </c>
      <c r="R6" s="36">
        <v>0</v>
      </c>
      <c r="S6" s="17">
        <v>3</v>
      </c>
      <c r="T6" s="17">
        <v>0</v>
      </c>
      <c r="U6" s="17">
        <v>0</v>
      </c>
      <c r="V6" s="37">
        <f>0.03*10^6</f>
        <v>30000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9">
        <v>0</v>
      </c>
      <c r="AJ6" s="49">
        <v>0</v>
      </c>
      <c r="AK6" s="49">
        <v>0</v>
      </c>
    </row>
    <row r="7" spans="1:37" x14ac:dyDescent="0.25">
      <c r="A7" s="17">
        <v>4</v>
      </c>
      <c r="B7" s="17" t="s">
        <v>144</v>
      </c>
      <c r="C7" s="17">
        <v>489.71</v>
      </c>
      <c r="D7" s="17">
        <v>304.8</v>
      </c>
      <c r="E7" s="17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36">
        <v>0</v>
      </c>
      <c r="P7" s="36">
        <v>0</v>
      </c>
      <c r="Q7" s="36">
        <v>1</v>
      </c>
      <c r="R7" s="36">
        <v>0.30387229999999998</v>
      </c>
      <c r="S7" s="17">
        <v>40</v>
      </c>
      <c r="T7" s="17">
        <v>0</v>
      </c>
      <c r="U7" s="17">
        <v>0</v>
      </c>
      <c r="V7" s="17">
        <f>1.58*10^6</f>
        <v>1580000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9">
        <v>0</v>
      </c>
      <c r="AJ7" s="49">
        <v>0</v>
      </c>
      <c r="AK7" s="49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I9" s="2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H38" sqref="H38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4" max="17" width="12.71093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9" t="s">
        <v>5</v>
      </c>
      <c r="B1" s="69"/>
      <c r="C1" s="69"/>
      <c r="D1" s="69"/>
      <c r="E1" s="69"/>
      <c r="F1" s="69"/>
      <c r="G1" s="69"/>
      <c r="H1" s="6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70" t="s">
        <v>42</v>
      </c>
      <c r="G2" s="70"/>
      <c r="H2" s="7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9" t="s">
        <v>128</v>
      </c>
      <c r="B5" s="69"/>
      <c r="C5" s="69"/>
      <c r="D5" s="69"/>
      <c r="E5" s="69"/>
      <c r="F5" s="69"/>
      <c r="G5" s="69"/>
      <c r="H5" s="69"/>
      <c r="I5" s="69"/>
      <c r="J5" s="69"/>
      <c r="K5" s="69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72" t="s">
        <v>46</v>
      </c>
      <c r="G6" s="73"/>
      <c r="H6" s="74"/>
      <c r="I6" s="72" t="s">
        <v>47</v>
      </c>
      <c r="J6" s="73"/>
      <c r="K6" s="74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3"/>
      <c r="G7" s="23"/>
      <c r="H7" s="23"/>
      <c r="I7" s="23"/>
      <c r="J7" s="23"/>
      <c r="K7" s="23"/>
      <c r="L7" s="21"/>
      <c r="M7" s="21"/>
      <c r="N7" s="21"/>
      <c r="R7" s="10"/>
      <c r="S7" s="10"/>
      <c r="T7" s="10"/>
      <c r="U7" s="10"/>
      <c r="V7" s="10"/>
      <c r="W7" s="10"/>
      <c r="X7" s="10"/>
    </row>
    <row r="8" spans="1:24" x14ac:dyDescent="0.25">
      <c r="A8" s="23"/>
      <c r="B8" s="23"/>
      <c r="C8" s="23"/>
      <c r="D8" s="23"/>
      <c r="E8" s="23"/>
      <c r="F8" s="23"/>
      <c r="G8" s="23"/>
      <c r="H8" s="23"/>
      <c r="I8" s="1"/>
      <c r="J8" s="1"/>
      <c r="K8" s="1"/>
      <c r="L8" s="1"/>
      <c r="M8" s="1"/>
      <c r="N8" s="1"/>
      <c r="R8" s="10"/>
      <c r="S8" s="10"/>
      <c r="T8" s="10"/>
      <c r="U8" s="10"/>
      <c r="V8" s="10"/>
      <c r="W8" s="10"/>
      <c r="X8" s="10"/>
    </row>
    <row r="9" spans="1:24" ht="18.75" x14ac:dyDescent="0.3">
      <c r="A9" s="69" t="s">
        <v>10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R9" s="10"/>
      <c r="S9" s="10"/>
      <c r="T9" s="10"/>
      <c r="U9" s="10"/>
      <c r="V9" s="10"/>
      <c r="W9" s="10"/>
      <c r="X9" s="10"/>
    </row>
    <row r="10" spans="1:24" x14ac:dyDescent="0.25">
      <c r="A10" s="8" t="s">
        <v>40</v>
      </c>
      <c r="B10" s="8" t="s">
        <v>6</v>
      </c>
      <c r="C10" s="8" t="s">
        <v>7</v>
      </c>
      <c r="D10" s="8" t="s">
        <v>8</v>
      </c>
      <c r="E10" s="8" t="s">
        <v>9</v>
      </c>
      <c r="F10" s="70" t="s">
        <v>42</v>
      </c>
      <c r="G10" s="70"/>
      <c r="H10" s="70"/>
      <c r="I10" s="71" t="s">
        <v>43</v>
      </c>
      <c r="J10" s="71"/>
      <c r="K10" s="71"/>
      <c r="L10" s="71" t="s">
        <v>44</v>
      </c>
      <c r="M10" s="71"/>
      <c r="N10" s="71"/>
      <c r="R10" s="10"/>
      <c r="S10" s="10"/>
      <c r="T10" s="10"/>
      <c r="U10" s="10"/>
      <c r="V10" s="10"/>
      <c r="W10" s="10"/>
      <c r="X10" s="10"/>
    </row>
    <row r="11" spans="1:24" x14ac:dyDescent="0.25">
      <c r="A11" s="19"/>
      <c r="B11" s="14"/>
      <c r="C11" s="14"/>
      <c r="D11" s="14"/>
      <c r="E11" s="14"/>
      <c r="F11" s="14"/>
      <c r="G11" s="14"/>
      <c r="H11" s="14"/>
      <c r="I11" s="19"/>
      <c r="J11" s="19"/>
      <c r="K11" s="19"/>
      <c r="L11" s="21"/>
      <c r="M11" s="21"/>
      <c r="N11" s="21"/>
      <c r="R11" s="10"/>
      <c r="S11" s="10"/>
      <c r="T11" s="10"/>
      <c r="U11" s="10"/>
      <c r="V11" s="10"/>
      <c r="W11" s="10"/>
      <c r="X11" s="10"/>
    </row>
    <row r="12" spans="1:24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9"/>
      <c r="R12" s="10"/>
      <c r="S12" s="10"/>
      <c r="T12" s="10"/>
      <c r="U12" s="10"/>
      <c r="V12" s="10"/>
      <c r="W12" s="10"/>
      <c r="X12" s="10"/>
    </row>
    <row r="13" spans="1:24" ht="18.75" x14ac:dyDescent="0.3">
      <c r="A13" s="69" t="s">
        <v>12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R13" s="10"/>
      <c r="S13" s="10"/>
      <c r="T13" s="10"/>
      <c r="U13" s="10"/>
      <c r="V13" s="10"/>
      <c r="W13" s="10"/>
      <c r="X13" s="10"/>
    </row>
    <row r="14" spans="1:24" x14ac:dyDescent="0.25">
      <c r="A14" s="15" t="s">
        <v>40</v>
      </c>
      <c r="B14" s="8" t="s">
        <v>6</v>
      </c>
      <c r="C14" s="8" t="s">
        <v>7</v>
      </c>
      <c r="D14" s="8" t="s">
        <v>8</v>
      </c>
      <c r="E14" s="8" t="s">
        <v>9</v>
      </c>
      <c r="F14" s="70" t="s">
        <v>42</v>
      </c>
      <c r="G14" s="70"/>
      <c r="H14" s="70"/>
      <c r="I14" s="71" t="s">
        <v>45</v>
      </c>
      <c r="J14" s="71"/>
      <c r="K14" s="71"/>
      <c r="R14" s="10"/>
      <c r="S14" s="10"/>
      <c r="T14" s="10"/>
      <c r="U14" s="10"/>
      <c r="V14" s="10"/>
      <c r="W14" s="10"/>
      <c r="X14" s="10"/>
    </row>
    <row r="15" spans="1:24" x14ac:dyDescent="0.25">
      <c r="A15" s="21">
        <v>1</v>
      </c>
      <c r="B15" s="21" t="s">
        <v>12</v>
      </c>
      <c r="C15" s="21" t="s">
        <v>149</v>
      </c>
      <c r="D15" s="21">
        <v>2</v>
      </c>
      <c r="E15" s="21">
        <v>3</v>
      </c>
      <c r="F15" s="23">
        <f>0.122682*10^3</f>
        <v>122.682</v>
      </c>
      <c r="G15" s="23">
        <f>0.166116*10^3</f>
        <v>166.11600000000001</v>
      </c>
      <c r="H15" s="23">
        <v>0</v>
      </c>
      <c r="I15" s="23">
        <f>0.122682*10^3</f>
        <v>122.682</v>
      </c>
      <c r="J15" s="23">
        <f>0.166116*10^3</f>
        <v>166.11600000000001</v>
      </c>
      <c r="K15" s="23">
        <v>1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4">
        <v>2</v>
      </c>
      <c r="B16" s="14" t="s">
        <v>12</v>
      </c>
      <c r="C16" s="14" t="s">
        <v>150</v>
      </c>
      <c r="D16" s="14">
        <v>3</v>
      </c>
      <c r="E16" s="14">
        <v>4</v>
      </c>
      <c r="F16" s="14">
        <f>0.4257*10^3</f>
        <v>425.70000000000005</v>
      </c>
      <c r="G16" s="14">
        <f>0.166116*10^3</f>
        <v>166.11600000000001</v>
      </c>
      <c r="H16" s="14">
        <v>0</v>
      </c>
      <c r="I16" s="50">
        <f>0.4257*10^3</f>
        <v>425.70000000000005</v>
      </c>
      <c r="J16" s="50">
        <f>0.166116*10^3</f>
        <v>166.11600000000001</v>
      </c>
      <c r="K16" s="50">
        <v>1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69" t="s">
        <v>13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6" t="s">
        <v>40</v>
      </c>
      <c r="B19" s="16" t="s">
        <v>6</v>
      </c>
      <c r="C19" s="16" t="s">
        <v>7</v>
      </c>
      <c r="D19" s="16" t="s">
        <v>8</v>
      </c>
      <c r="E19" s="16" t="s">
        <v>9</v>
      </c>
      <c r="F19" s="70" t="s">
        <v>42</v>
      </c>
      <c r="G19" s="70"/>
      <c r="H19" s="70"/>
      <c r="I19" s="71" t="s">
        <v>43</v>
      </c>
      <c r="J19" s="71"/>
      <c r="K19" s="71"/>
    </row>
    <row r="20" spans="1:24" s="10" customForma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69" t="s">
        <v>14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6" t="s">
        <v>40</v>
      </c>
      <c r="B23" s="16" t="s">
        <v>6</v>
      </c>
      <c r="C23" s="16" t="s">
        <v>7</v>
      </c>
      <c r="D23" s="16" t="s">
        <v>8</v>
      </c>
      <c r="E23" s="16" t="s">
        <v>9</v>
      </c>
      <c r="F23" s="70" t="s">
        <v>42</v>
      </c>
      <c r="G23" s="70"/>
      <c r="H23" s="70"/>
      <c r="I23" s="71" t="s">
        <v>11</v>
      </c>
      <c r="J23" s="71"/>
      <c r="K23" s="71"/>
    </row>
    <row r="24" spans="1:24" s="10" customFormat="1" x14ac:dyDescent="0.25">
      <c r="A24" s="21"/>
      <c r="B24" s="21"/>
      <c r="C24" s="21"/>
      <c r="D24" s="21"/>
      <c r="E24" s="21"/>
      <c r="F24" s="23"/>
      <c r="G24" s="23"/>
      <c r="H24" s="23"/>
      <c r="I24" s="21"/>
      <c r="J24" s="21"/>
      <c r="K24" s="21"/>
    </row>
    <row r="25" spans="1:24" s="10" customFormat="1" x14ac:dyDescent="0.25">
      <c r="A25" s="21"/>
      <c r="B25" s="21"/>
      <c r="C25" s="21"/>
      <c r="D25" s="21"/>
      <c r="E25" s="21"/>
      <c r="F25" s="23"/>
      <c r="G25" s="23"/>
      <c r="H25" s="23"/>
      <c r="I25" s="21"/>
      <c r="J25" s="21"/>
      <c r="K25" s="21"/>
    </row>
    <row r="26" spans="1:24" s="10" customFormat="1" ht="18.75" x14ac:dyDescent="0.3">
      <c r="A26" s="69" t="s">
        <v>129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</row>
    <row r="27" spans="1:24" s="10" customFormat="1" x14ac:dyDescent="0.25">
      <c r="A27" s="46" t="s">
        <v>40</v>
      </c>
      <c r="B27" s="46" t="s">
        <v>6</v>
      </c>
      <c r="C27" s="46" t="s">
        <v>7</v>
      </c>
      <c r="D27" s="46" t="s">
        <v>8</v>
      </c>
      <c r="E27" s="46" t="s">
        <v>9</v>
      </c>
      <c r="F27" s="70" t="s">
        <v>46</v>
      </c>
      <c r="G27" s="70"/>
      <c r="H27" s="70"/>
      <c r="I27" s="71" t="s">
        <v>47</v>
      </c>
      <c r="J27" s="71"/>
      <c r="K27" s="71"/>
      <c r="L27" s="71" t="s">
        <v>141</v>
      </c>
      <c r="M27" s="71"/>
      <c r="N27" s="71"/>
    </row>
    <row r="28" spans="1:24" s="10" customFormat="1" x14ac:dyDescent="0.25">
      <c r="A28" s="21"/>
      <c r="B28" s="21"/>
      <c r="C28" s="21"/>
      <c r="D28" s="21"/>
      <c r="E28" s="21"/>
      <c r="F28" s="23"/>
      <c r="G28" s="23"/>
      <c r="H28" s="23"/>
      <c r="I28" s="21"/>
      <c r="J28" s="21"/>
      <c r="K28" s="21"/>
    </row>
    <row r="29" spans="1:24" s="10" customFormat="1" x14ac:dyDescent="0.25">
      <c r="A29" s="21"/>
      <c r="B29" s="21"/>
      <c r="C29" s="21"/>
      <c r="D29" s="21"/>
      <c r="E29" s="21"/>
      <c r="F29" s="23"/>
      <c r="G29" s="23"/>
      <c r="H29" s="23"/>
      <c r="I29" s="21"/>
      <c r="J29" s="21"/>
      <c r="K29" s="21"/>
    </row>
    <row r="30" spans="1:24" s="10" customFormat="1" ht="18.75" x14ac:dyDescent="0.3">
      <c r="A30" s="69" t="s">
        <v>127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1:24" s="19" customFormat="1" x14ac:dyDescent="0.25">
      <c r="A31" s="46" t="s">
        <v>40</v>
      </c>
      <c r="B31" s="46" t="s">
        <v>6</v>
      </c>
      <c r="C31" s="46" t="s">
        <v>7</v>
      </c>
      <c r="D31" s="46" t="s">
        <v>8</v>
      </c>
      <c r="E31" s="46" t="s">
        <v>9</v>
      </c>
      <c r="F31" s="72" t="s">
        <v>46</v>
      </c>
      <c r="G31" s="73"/>
      <c r="H31" s="74"/>
      <c r="I31" s="72" t="s">
        <v>47</v>
      </c>
      <c r="J31" s="73"/>
      <c r="K31" s="74"/>
      <c r="L31" s="71" t="s">
        <v>139</v>
      </c>
      <c r="M31" s="71"/>
      <c r="N31" s="71"/>
      <c r="O31" s="71" t="s">
        <v>140</v>
      </c>
      <c r="P31" s="71"/>
      <c r="Q31" s="71"/>
    </row>
    <row r="32" spans="1:24" s="19" customFormat="1" x14ac:dyDescent="0.25">
      <c r="A32" s="21">
        <v>3</v>
      </c>
      <c r="B32" s="21" t="s">
        <v>138</v>
      </c>
      <c r="C32" s="21" t="s">
        <v>151</v>
      </c>
      <c r="D32" s="21">
        <v>2</v>
      </c>
      <c r="E32" s="21">
        <v>4</v>
      </c>
      <c r="F32" s="23">
        <f>0.26035*10^3</f>
        <v>260.35000000000002</v>
      </c>
      <c r="G32" s="23">
        <f>0.69342*10^3</f>
        <v>693.42000000000007</v>
      </c>
      <c r="H32" s="23">
        <v>0</v>
      </c>
      <c r="I32" s="23">
        <f>0.41097*10^3</f>
        <v>410.97</v>
      </c>
      <c r="J32" s="23">
        <f>0.213084*10^3</f>
        <v>213.084</v>
      </c>
      <c r="K32" s="23">
        <v>0</v>
      </c>
      <c r="L32" s="19">
        <f>0.26035*10^3</f>
        <v>260.35000000000002</v>
      </c>
      <c r="M32" s="19">
        <f>0.69342*10^3</f>
        <v>693.42000000000007</v>
      </c>
      <c r="N32" s="19">
        <v>1</v>
      </c>
      <c r="O32" s="19">
        <f>0.230429*10^3</f>
        <v>230.429</v>
      </c>
      <c r="P32" s="19">
        <f>0.598002*10^3</f>
        <v>598.00200000000007</v>
      </c>
      <c r="Q32" s="19">
        <v>0</v>
      </c>
    </row>
    <row r="33" spans="1:24" s="10" customFormat="1" ht="14.25" customHeight="1" x14ac:dyDescent="0.25"/>
    <row r="34" spans="1:24" ht="18.75" x14ac:dyDescent="0.3">
      <c r="A34" s="69" t="s">
        <v>15</v>
      </c>
      <c r="B34" s="69"/>
      <c r="C34" s="69"/>
      <c r="D34" s="69"/>
      <c r="E34" s="69"/>
      <c r="F34" s="69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6" t="s">
        <v>40</v>
      </c>
      <c r="B35" s="16" t="s">
        <v>6</v>
      </c>
      <c r="C35" s="16" t="s">
        <v>7</v>
      </c>
      <c r="D35" s="16" t="s">
        <v>16</v>
      </c>
      <c r="E35" s="16" t="s">
        <v>17</v>
      </c>
      <c r="F35" s="16" t="s">
        <v>18</v>
      </c>
      <c r="G35" s="12"/>
      <c r="H35" s="12"/>
      <c r="I35" s="12"/>
      <c r="J35" s="12"/>
      <c r="K35" s="12"/>
    </row>
    <row r="36" spans="1:24" s="10" customFormat="1" x14ac:dyDescent="0.25">
      <c r="A36" s="21"/>
      <c r="B36" s="21"/>
      <c r="C36" s="21"/>
      <c r="D36" s="21"/>
      <c r="E36" s="21"/>
      <c r="F36" s="21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69" t="s">
        <v>19</v>
      </c>
      <c r="B38" s="69"/>
      <c r="C38" s="69"/>
      <c r="D38" s="69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75" t="s">
        <v>20</v>
      </c>
      <c r="B42" s="76"/>
      <c r="C42" s="76"/>
      <c r="D42" s="76"/>
      <c r="E42" s="76"/>
      <c r="F42" s="76"/>
      <c r="G42" s="77"/>
      <c r="H42" s="12"/>
      <c r="I42" s="12"/>
      <c r="J42" s="10"/>
      <c r="K42" s="4"/>
      <c r="L42" s="9"/>
    </row>
    <row r="43" spans="1:24" x14ac:dyDescent="0.25">
      <c r="A43" s="15" t="s">
        <v>40</v>
      </c>
      <c r="B43" s="8" t="s">
        <v>6</v>
      </c>
      <c r="C43" s="8" t="s">
        <v>7</v>
      </c>
      <c r="D43" s="8" t="s">
        <v>16</v>
      </c>
      <c r="E43" s="71" t="s">
        <v>21</v>
      </c>
      <c r="F43" s="71"/>
      <c r="G43" s="71"/>
      <c r="H43" s="12"/>
      <c r="I43" s="12"/>
      <c r="J43" s="10"/>
      <c r="K43" s="10"/>
    </row>
    <row r="44" spans="1:24" s="10" customFormat="1" x14ac:dyDescent="0.25">
      <c r="A44" s="14"/>
      <c r="B44" s="14"/>
      <c r="C44" s="14"/>
      <c r="D44" s="14"/>
      <c r="E44" s="14"/>
      <c r="F44" s="14"/>
      <c r="G44" s="14"/>
      <c r="H44" s="12"/>
      <c r="I44" s="12"/>
    </row>
    <row r="45" spans="1:24" s="10" customFormat="1" x14ac:dyDescent="0.25">
      <c r="A45" s="14"/>
      <c r="B45" s="14"/>
      <c r="C45" s="14"/>
      <c r="D45" s="14"/>
      <c r="E45" s="14"/>
      <c r="F45" s="14"/>
      <c r="G45" s="14"/>
      <c r="H45" s="12"/>
      <c r="I45" s="12"/>
    </row>
    <row r="46" spans="1:24" s="10" customFormat="1" x14ac:dyDescent="0.25">
      <c r="A46" s="14"/>
      <c r="B46" s="14"/>
      <c r="C46" s="14"/>
      <c r="D46" s="14"/>
      <c r="E46" s="14"/>
      <c r="F46" s="14"/>
      <c r="G46" s="14"/>
      <c r="H46"/>
      <c r="I46" s="12"/>
      <c r="J46" s="12"/>
      <c r="K46" s="12"/>
    </row>
    <row r="47" spans="1:24" x14ac:dyDescent="0.25">
      <c r="A47" s="14"/>
      <c r="B47" s="14"/>
      <c r="C47" s="14"/>
      <c r="D47" s="14"/>
      <c r="E47" s="14"/>
      <c r="F47" s="14"/>
      <c r="G47" s="14"/>
    </row>
    <row r="49" spans="1:13" x14ac:dyDescent="0.25">
      <c r="M49" t="s">
        <v>48</v>
      </c>
    </row>
    <row r="53" spans="1:13" x14ac:dyDescent="0.25">
      <c r="A53" s="14"/>
      <c r="B53" s="14"/>
      <c r="C53" s="14"/>
      <c r="D53" s="14"/>
      <c r="E53" s="14"/>
      <c r="F53" s="14"/>
      <c r="G53" s="14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F31:H31"/>
    <mergeCell ref="I31:K31"/>
    <mergeCell ref="A30:Q30"/>
    <mergeCell ref="L31:N31"/>
    <mergeCell ref="O31:Q31"/>
    <mergeCell ref="F27:H27"/>
    <mergeCell ref="L27:N27"/>
    <mergeCell ref="I27:K27"/>
    <mergeCell ref="A26:N26"/>
    <mergeCell ref="A1:H1"/>
    <mergeCell ref="F2:H2"/>
    <mergeCell ref="A9:N9"/>
    <mergeCell ref="F10:H10"/>
    <mergeCell ref="I10:K10"/>
    <mergeCell ref="L10:N10"/>
    <mergeCell ref="A5:K5"/>
    <mergeCell ref="F6:H6"/>
    <mergeCell ref="I6:K6"/>
    <mergeCell ref="A13:K13"/>
    <mergeCell ref="F14:H14"/>
    <mergeCell ref="I14:K14"/>
    <mergeCell ref="A18:K18"/>
    <mergeCell ref="F19:H19"/>
    <mergeCell ref="I19:K19"/>
  </mergeCells>
  <dataValidations disablePrompts="1"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B1" workbookViewId="0">
      <selection activeCell="G38" sqref="G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81" t="s">
        <v>68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50</v>
      </c>
      <c r="F2" s="78" t="s">
        <v>51</v>
      </c>
      <c r="G2" s="79"/>
      <c r="H2" s="80"/>
      <c r="I2" s="26" t="s">
        <v>49</v>
      </c>
      <c r="J2" s="28" t="s">
        <v>52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89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Z16"/>
  <sheetViews>
    <sheetView workbookViewId="0">
      <selection activeCell="L29" sqref="L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83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26" ht="18.75" customHeigh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94" t="s">
        <v>115</v>
      </c>
      <c r="N2" s="95"/>
      <c r="O2" s="95"/>
      <c r="P2" s="95"/>
      <c r="Q2" s="95"/>
      <c r="R2" s="96"/>
      <c r="U2" s="88" t="s">
        <v>123</v>
      </c>
      <c r="V2" s="88"/>
      <c r="W2" s="88"/>
      <c r="X2" s="88"/>
      <c r="Y2" s="88"/>
      <c r="Z2" s="88"/>
    </row>
    <row r="3" spans="1:26" ht="32.25" customHeight="1" x14ac:dyDescent="0.25">
      <c r="A3" s="31" t="s">
        <v>40</v>
      </c>
      <c r="B3" s="31" t="s">
        <v>6</v>
      </c>
      <c r="C3" s="43" t="s">
        <v>7</v>
      </c>
      <c r="D3" s="43" t="s">
        <v>8</v>
      </c>
      <c r="E3" s="43" t="s">
        <v>9</v>
      </c>
      <c r="F3" s="97" t="s">
        <v>46</v>
      </c>
      <c r="G3" s="98"/>
      <c r="H3" s="99"/>
      <c r="I3" s="90" t="s">
        <v>47</v>
      </c>
      <c r="J3" s="90"/>
      <c r="K3" s="90"/>
      <c r="L3" s="52" t="s">
        <v>113</v>
      </c>
      <c r="M3" s="44" t="s">
        <v>116</v>
      </c>
      <c r="N3" s="44" t="s">
        <v>117</v>
      </c>
      <c r="O3" s="44" t="s">
        <v>118</v>
      </c>
      <c r="P3" s="52" t="s">
        <v>120</v>
      </c>
      <c r="Q3" s="93" t="s">
        <v>122</v>
      </c>
      <c r="R3" s="93"/>
      <c r="U3" s="88"/>
      <c r="V3" s="88"/>
      <c r="W3" s="88"/>
      <c r="X3" s="88"/>
      <c r="Y3" s="88"/>
      <c r="Z3" s="88"/>
    </row>
    <row r="4" spans="1:26" x14ac:dyDescent="0.25">
      <c r="A4" s="19"/>
      <c r="B4" s="14" t="s">
        <v>72</v>
      </c>
      <c r="C4" s="14" t="s">
        <v>146</v>
      </c>
      <c r="D4" s="14">
        <v>2</v>
      </c>
      <c r="E4" s="14">
        <v>4</v>
      </c>
      <c r="F4" s="50">
        <f>0.26035*10^3</f>
        <v>260.35000000000002</v>
      </c>
      <c r="G4" s="50">
        <f>0.69342*10^3</f>
        <v>693.42000000000007</v>
      </c>
      <c r="H4" s="50">
        <v>0</v>
      </c>
      <c r="I4" s="14">
        <f>0.41097*10^3</f>
        <v>410.97</v>
      </c>
      <c r="J4" s="14">
        <f>0.213084*10^3</f>
        <v>213.084</v>
      </c>
      <c r="K4" s="14">
        <v>0</v>
      </c>
      <c r="L4" s="32">
        <f>140000*10^-3</f>
        <v>140</v>
      </c>
      <c r="M4" s="41"/>
      <c r="N4" s="32"/>
      <c r="O4" s="33"/>
      <c r="P4" s="33"/>
      <c r="Q4" s="33"/>
      <c r="U4" s="88"/>
      <c r="V4" s="88"/>
      <c r="W4" s="88"/>
      <c r="X4" s="88"/>
      <c r="Y4" s="88"/>
      <c r="Z4" s="88"/>
    </row>
    <row r="5" spans="1:26" x14ac:dyDescent="0.25">
      <c r="A5" s="14"/>
      <c r="B5" s="14" t="s">
        <v>72</v>
      </c>
      <c r="C5" s="14" t="s">
        <v>145</v>
      </c>
      <c r="D5" s="14">
        <v>4</v>
      </c>
      <c r="E5" s="14">
        <v>1</v>
      </c>
      <c r="F5" s="50">
        <f>0.515112*10^3</f>
        <v>515.11199999999997</v>
      </c>
      <c r="G5" s="50">
        <f>0.3*10^3</f>
        <v>300</v>
      </c>
      <c r="H5" s="50">
        <v>0</v>
      </c>
      <c r="I5" s="14">
        <v>0</v>
      </c>
      <c r="J5" s="14">
        <v>0</v>
      </c>
      <c r="K5" s="14">
        <v>0</v>
      </c>
      <c r="L5" s="14">
        <f>400000*10^-3</f>
        <v>400</v>
      </c>
      <c r="U5" s="88"/>
      <c r="V5" s="88"/>
      <c r="W5" s="88"/>
      <c r="X5" s="88"/>
      <c r="Y5" s="88"/>
      <c r="Z5" s="88"/>
    </row>
    <row r="6" spans="1:26" x14ac:dyDescent="0.25">
      <c r="U6" s="88"/>
      <c r="V6" s="88"/>
      <c r="W6" s="88"/>
      <c r="X6" s="88"/>
      <c r="Y6" s="88"/>
      <c r="Z6" s="88"/>
    </row>
    <row r="7" spans="1:26" ht="18.75" x14ac:dyDescent="0.3">
      <c r="A7" s="83" t="s">
        <v>73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U7" s="88"/>
      <c r="V7" s="88"/>
      <c r="W7" s="88"/>
      <c r="X7" s="88"/>
      <c r="Y7" s="88"/>
      <c r="Z7" s="88"/>
    </row>
    <row r="8" spans="1:26" ht="18.75" x14ac:dyDescent="0.3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85" t="s">
        <v>119</v>
      </c>
      <c r="N8" s="86"/>
      <c r="O8" s="86"/>
      <c r="P8" s="86"/>
      <c r="Q8" s="86"/>
      <c r="R8" s="87"/>
      <c r="U8" s="88"/>
      <c r="V8" s="88"/>
      <c r="W8" s="88"/>
      <c r="X8" s="88"/>
      <c r="Y8" s="88"/>
      <c r="Z8" s="88"/>
    </row>
    <row r="9" spans="1:26" ht="29.25" customHeight="1" x14ac:dyDescent="0.25">
      <c r="A9" s="31" t="s">
        <v>40</v>
      </c>
      <c r="B9" s="31" t="s">
        <v>6</v>
      </c>
      <c r="C9" s="43" t="s">
        <v>7</v>
      </c>
      <c r="D9" s="43" t="s">
        <v>8</v>
      </c>
      <c r="E9" s="43" t="s">
        <v>9</v>
      </c>
      <c r="F9" s="97" t="s">
        <v>46</v>
      </c>
      <c r="G9" s="98"/>
      <c r="H9" s="99"/>
      <c r="I9" s="90" t="s">
        <v>47</v>
      </c>
      <c r="J9" s="90"/>
      <c r="K9" s="90"/>
      <c r="L9" s="52" t="s">
        <v>114</v>
      </c>
      <c r="M9" s="53" t="s">
        <v>116</v>
      </c>
      <c r="N9" s="53" t="s">
        <v>117</v>
      </c>
      <c r="O9" s="53" t="s">
        <v>118</v>
      </c>
      <c r="P9" s="54" t="s">
        <v>120</v>
      </c>
      <c r="Q9" s="91" t="s">
        <v>121</v>
      </c>
      <c r="R9" s="92"/>
      <c r="U9" s="88"/>
      <c r="V9" s="88"/>
      <c r="W9" s="88"/>
      <c r="X9" s="88"/>
      <c r="Y9" s="88"/>
      <c r="Z9" s="88"/>
    </row>
    <row r="10" spans="1:26" x14ac:dyDescent="0.25">
      <c r="A10" s="14"/>
      <c r="B10" s="14" t="s">
        <v>73</v>
      </c>
      <c r="C10" s="14" t="s">
        <v>147</v>
      </c>
      <c r="D10" s="14">
        <v>2</v>
      </c>
      <c r="E10" s="14">
        <v>4</v>
      </c>
      <c r="F10" s="51">
        <f>0.26035*10^3</f>
        <v>260.35000000000002</v>
      </c>
      <c r="G10" s="51">
        <f>0.69342*10^3</f>
        <v>693.42000000000007</v>
      </c>
      <c r="H10" s="51">
        <v>0</v>
      </c>
      <c r="I10" s="51">
        <f>0.41097*10^3</f>
        <v>410.97</v>
      </c>
      <c r="J10" s="51">
        <f>0.213084*10^3</f>
        <v>213.084</v>
      </c>
      <c r="K10" s="51">
        <v>0</v>
      </c>
      <c r="L10" s="14">
        <f>6000*10^-3</f>
        <v>6</v>
      </c>
      <c r="M10" s="27"/>
      <c r="U10" s="88"/>
      <c r="V10" s="88"/>
      <c r="W10" s="88"/>
      <c r="X10" s="88"/>
      <c r="Y10" s="88"/>
      <c r="Z10" s="88"/>
    </row>
    <row r="11" spans="1:26" x14ac:dyDescent="0.25">
      <c r="A11" s="14"/>
      <c r="B11" s="14" t="s">
        <v>73</v>
      </c>
      <c r="C11" s="14" t="s">
        <v>148</v>
      </c>
      <c r="D11" s="14">
        <v>4</v>
      </c>
      <c r="E11" s="14">
        <v>1</v>
      </c>
      <c r="F11" s="51">
        <f>0.515112*10^3</f>
        <v>515.11199999999997</v>
      </c>
      <c r="G11" s="51">
        <f>0.3*10^3</f>
        <v>300</v>
      </c>
      <c r="H11" s="51">
        <v>0</v>
      </c>
      <c r="I11" s="51">
        <v>0</v>
      </c>
      <c r="J11" s="51">
        <v>0</v>
      </c>
      <c r="K11" s="51">
        <v>0</v>
      </c>
      <c r="L11" s="14">
        <f>10000*10^-3</f>
        <v>10</v>
      </c>
      <c r="U11" s="88"/>
      <c r="V11" s="88"/>
      <c r="W11" s="88"/>
      <c r="X11" s="88"/>
      <c r="Y11" s="88"/>
      <c r="Z11" s="88"/>
    </row>
    <row r="12" spans="1:26" x14ac:dyDescent="0.25">
      <c r="U12" s="88"/>
      <c r="V12" s="88"/>
      <c r="W12" s="88"/>
      <c r="X12" s="88"/>
      <c r="Y12" s="88"/>
      <c r="Z12" s="88"/>
    </row>
    <row r="13" spans="1:26" ht="18.75" x14ac:dyDescent="0.3">
      <c r="A13" s="75" t="s">
        <v>78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45"/>
      <c r="R13" s="45"/>
      <c r="S13" s="45"/>
      <c r="U13" s="88"/>
      <c r="V13" s="88"/>
      <c r="W13" s="88"/>
      <c r="X13" s="88"/>
      <c r="Y13" s="88"/>
      <c r="Z13" s="88"/>
    </row>
    <row r="14" spans="1:26" s="45" customFormat="1" ht="47.25" customHeight="1" x14ac:dyDescent="0.25">
      <c r="A14" s="43" t="s">
        <v>40</v>
      </c>
      <c r="B14" s="43" t="s">
        <v>6</v>
      </c>
      <c r="C14" s="43" t="s">
        <v>7</v>
      </c>
      <c r="D14" s="43" t="s">
        <v>8</v>
      </c>
      <c r="E14" s="43" t="s">
        <v>9</v>
      </c>
      <c r="F14" s="90" t="s">
        <v>83</v>
      </c>
      <c r="G14" s="90"/>
      <c r="H14" s="90"/>
      <c r="I14" s="52" t="s">
        <v>74</v>
      </c>
      <c r="J14" s="89" t="s">
        <v>11</v>
      </c>
      <c r="K14" s="89"/>
      <c r="L14" s="89"/>
      <c r="M14" s="89" t="s">
        <v>77</v>
      </c>
      <c r="N14" s="89"/>
      <c r="O14" s="89"/>
      <c r="P14" s="42" t="s">
        <v>79</v>
      </c>
    </row>
    <row r="15" spans="1:26" x14ac:dyDescent="0.25">
      <c r="A15" s="14"/>
      <c r="B15" s="14"/>
      <c r="C15" s="14"/>
      <c r="D15" s="14"/>
      <c r="E15" s="14"/>
      <c r="F15" s="50"/>
      <c r="G15" s="50"/>
      <c r="H15" s="5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6" x14ac:dyDescent="0.25">
      <c r="A16" s="14"/>
      <c r="B16" s="14"/>
      <c r="C16" s="14"/>
      <c r="D16" s="14"/>
      <c r="E16" s="14"/>
      <c r="F16" s="50"/>
      <c r="G16" s="50"/>
      <c r="H16" s="5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</sheetData>
  <mergeCells count="17">
    <mergeCell ref="J14:L14"/>
    <mergeCell ref="M14:O14"/>
    <mergeCell ref="F14:H14"/>
    <mergeCell ref="I9:K9"/>
    <mergeCell ref="Q9:R9"/>
    <mergeCell ref="F9:H9"/>
    <mergeCell ref="A13:P13"/>
    <mergeCell ref="A1:R1"/>
    <mergeCell ref="M8:R8"/>
    <mergeCell ref="A7:R7"/>
    <mergeCell ref="U2:Z13"/>
    <mergeCell ref="I3:K3"/>
    <mergeCell ref="A2:L2"/>
    <mergeCell ref="A8:L8"/>
    <mergeCell ref="Q3:R3"/>
    <mergeCell ref="M2:R2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B2"/>
  <sheetViews>
    <sheetView workbookViewId="0">
      <selection activeCell="O15" sqref="O15"/>
    </sheetView>
  </sheetViews>
  <sheetFormatPr defaultRowHeight="15" x14ac:dyDescent="0.25"/>
  <sheetData>
    <row r="2" spans="1:2" x14ac:dyDescent="0.25">
      <c r="A2" s="100" t="s">
        <v>124</v>
      </c>
      <c r="B2" s="100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2022-04-30T11:03:16Z</dcterms:modified>
  <dc:language>en-GB</dc:language>
</cp:coreProperties>
</file>