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erfect_Kinematics_Thesis_A_matrix_version\Code\Excel Files\"/>
    </mc:Choice>
  </mc:AlternateContent>
  <xr:revisionPtr revIDLastSave="0" documentId="13_ncr:1_{68DAB8C2-7FDF-4B76-8DB6-6A769C2E28E4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3" i="2" l="1"/>
  <c r="X13" i="2"/>
  <c r="W12" i="2"/>
  <c r="X12" i="2"/>
  <c r="V13" i="2"/>
  <c r="V12" i="2"/>
  <c r="W9" i="2"/>
  <c r="G14" i="2" s="1"/>
  <c r="X9" i="2"/>
  <c r="H14" i="2" s="1"/>
  <c r="W8" i="2"/>
  <c r="G13" i="2" s="1"/>
  <c r="X8" i="2"/>
  <c r="H13" i="2" s="1"/>
  <c r="V9" i="2"/>
  <c r="F14" i="2" s="1"/>
  <c r="V8" i="2"/>
  <c r="F13" i="2" s="1"/>
  <c r="E41" i="2" l="1"/>
  <c r="E42" i="2"/>
  <c r="G42" i="2"/>
  <c r="F42" i="2"/>
  <c r="G41" i="2"/>
  <c r="F41" i="2"/>
  <c r="V16" i="2"/>
  <c r="V19" i="2" s="1"/>
  <c r="I14" i="2" s="1"/>
  <c r="V15" i="2"/>
  <c r="W18" i="2" s="1"/>
  <c r="J13" i="2" s="1"/>
  <c r="V18" i="2" l="1"/>
  <c r="I13" i="2" s="1"/>
  <c r="W19" i="2"/>
  <c r="J14" i="2" s="1"/>
  <c r="X19" i="2"/>
  <c r="K14" i="2" s="1"/>
  <c r="X18" i="2"/>
  <c r="K13" i="2" s="1"/>
  <c r="E32" i="2" l="1"/>
  <c r="F32" i="2"/>
  <c r="E33" i="2"/>
  <c r="F33" i="2"/>
  <c r="K7" i="1" l="1"/>
  <c r="J7" i="1"/>
  <c r="I7" i="1"/>
  <c r="H7" i="1"/>
  <c r="G7" i="1"/>
  <c r="F7" i="1"/>
  <c r="F47" i="2" l="1"/>
  <c r="G47" i="2"/>
  <c r="E47" i="2"/>
  <c r="J14" i="4"/>
  <c r="N4" i="4"/>
  <c r="J5" i="4"/>
  <c r="N6" i="4" s="1"/>
  <c r="J6" i="4"/>
  <c r="N7" i="4" s="1"/>
  <c r="J4" i="4"/>
  <c r="N5" i="4" s="1"/>
  <c r="Q5" i="4" s="1"/>
  <c r="I29" i="3"/>
  <c r="I31" i="3" s="1"/>
  <c r="H29" i="3"/>
  <c r="H31" i="3" s="1"/>
  <c r="G29" i="3"/>
  <c r="G31" i="3" s="1"/>
  <c r="I22" i="3"/>
  <c r="I24" i="3" s="1"/>
  <c r="H22" i="3"/>
  <c r="M22" i="3" s="1"/>
  <c r="M24" i="3" s="1"/>
  <c r="G22" i="3"/>
  <c r="G24" i="3" s="1"/>
  <c r="C14" i="3"/>
  <c r="D13" i="3"/>
  <c r="C13" i="3"/>
  <c r="B13" i="3"/>
  <c r="D12" i="3"/>
  <c r="C12" i="3"/>
  <c r="B12" i="3"/>
  <c r="B14" i="3" s="1"/>
  <c r="D4" i="3"/>
  <c r="C4" i="3"/>
  <c r="B4" i="3"/>
  <c r="C5" i="3" s="1"/>
  <c r="D3" i="3"/>
  <c r="C3" i="3"/>
  <c r="B3" i="3"/>
  <c r="D2" i="3"/>
  <c r="C2" i="3"/>
  <c r="B2" i="3"/>
  <c r="G39" i="2"/>
  <c r="F39" i="2"/>
  <c r="E39" i="2"/>
  <c r="G38" i="2"/>
  <c r="F38" i="2"/>
  <c r="E38" i="2"/>
  <c r="G37" i="2"/>
  <c r="F37" i="2"/>
  <c r="E37" i="2"/>
  <c r="I12" i="3"/>
  <c r="H12" i="3"/>
  <c r="G12" i="3"/>
  <c r="D22" i="3"/>
  <c r="C22" i="3"/>
  <c r="B23" i="3"/>
  <c r="E7" i="1"/>
  <c r="I2" i="3" s="1"/>
  <c r="D7" i="1"/>
  <c r="H2" i="3" s="1"/>
  <c r="C7" i="1"/>
  <c r="G2" i="3" s="1"/>
  <c r="E6" i="1"/>
  <c r="H6" i="1" s="1"/>
  <c r="D6" i="1"/>
  <c r="G6" i="1" s="1"/>
  <c r="C6" i="1"/>
  <c r="I6" i="1" s="1"/>
  <c r="E5" i="1"/>
  <c r="H5" i="1" s="1"/>
  <c r="D5" i="1"/>
  <c r="G5" i="1" s="1"/>
  <c r="C5" i="1"/>
  <c r="I5" i="1" s="1"/>
  <c r="H24" i="3" l="1"/>
  <c r="G25" i="3" s="1"/>
  <c r="G26" i="3" s="1"/>
  <c r="L22" i="3"/>
  <c r="L24" i="3" s="1"/>
  <c r="N22" i="3"/>
  <c r="N24" i="3" s="1"/>
  <c r="Q6" i="4"/>
  <c r="D5" i="3"/>
  <c r="B5" i="3"/>
  <c r="D6" i="3" s="1"/>
  <c r="Q7" i="4"/>
  <c r="D15" i="3"/>
  <c r="G32" i="3"/>
  <c r="I33" i="3" s="1"/>
  <c r="I13" i="3"/>
  <c r="G3" i="3"/>
  <c r="H3" i="3"/>
  <c r="G13" i="3"/>
  <c r="I3" i="3"/>
  <c r="H13" i="3"/>
  <c r="D23" i="3"/>
  <c r="C24" i="3"/>
  <c r="D24" i="3"/>
  <c r="D14" i="3"/>
  <c r="C15" i="3" s="1"/>
  <c r="C23" i="3"/>
  <c r="B22" i="3"/>
  <c r="L25" i="3" l="1"/>
  <c r="M26" i="3" s="1"/>
  <c r="H33" i="3"/>
  <c r="G33" i="3"/>
  <c r="C6" i="3"/>
  <c r="B6" i="3"/>
  <c r="I26" i="3"/>
  <c r="H26" i="3"/>
  <c r="H5" i="3"/>
  <c r="H15" i="3"/>
  <c r="G5" i="3"/>
  <c r="G15" i="3"/>
  <c r="I15" i="3"/>
  <c r="I5" i="3"/>
  <c r="B16" i="3"/>
  <c r="B15" i="3"/>
  <c r="C16" i="3" s="1"/>
  <c r="B8" i="3"/>
  <c r="B9" i="3" s="1"/>
  <c r="C8" i="3"/>
  <c r="C9" i="3" s="1"/>
  <c r="D8" i="3"/>
  <c r="D9" i="3" s="1"/>
  <c r="B24" i="3"/>
  <c r="C25" i="3" s="1"/>
  <c r="B25" i="3"/>
  <c r="N26" i="3" l="1"/>
  <c r="L26" i="3"/>
  <c r="H16" i="3"/>
  <c r="I6" i="3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I8" i="3"/>
  <c r="I9" i="3" s="1"/>
  <c r="H18" i="3"/>
  <c r="H19" i="3" s="1"/>
  <c r="H8" i="3"/>
  <c r="H9" i="3" s="1"/>
  <c r="I18" i="3"/>
  <c r="I19" i="3" s="1"/>
  <c r="G18" i="3"/>
  <c r="G19" i="3" s="1"/>
  <c r="C26" i="3"/>
  <c r="C28" i="3" s="1"/>
  <c r="C29" i="3" s="1"/>
  <c r="B28" i="3" l="1"/>
  <c r="B29" i="3" s="1"/>
  <c r="D28" i="3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tc={4A58C904-E57B-46DD-A39F-65E19AC995F5}</author>
  </authors>
  <commentList>
    <comment ref="B4" authorId="0" shapeId="0" xr:uid="{4A58C904-E57B-46DD-A39F-65E19AC995F5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Upright</t>
      </text>
    </comment>
  </commentList>
</comments>
</file>

<file path=xl/sharedStrings.xml><?xml version="1.0" encoding="utf-8"?>
<sst xmlns="http://schemas.openxmlformats.org/spreadsheetml/2006/main" count="255" uniqueCount="119">
  <si>
    <t>Origin</t>
  </si>
  <si>
    <t>Point on x axis</t>
  </si>
  <si>
    <t>Point on y axis</t>
  </si>
  <si>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</si>
  <si>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</si>
  <si>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</si>
  <si>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</si>
  <si>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</si>
  <si>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</si>
  <si>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</si>
  <si>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</si>
  <si>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</si>
  <si>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</si>
  <si>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</si>
  <si>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</si>
  <si>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</si>
  <si>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</si>
  <si>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</si>
  <si>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Wheel RL</t>
  </si>
  <si>
    <t>Wheel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</si>
  <si>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</si>
  <si>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</si>
  <si>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</si>
  <si>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</si>
  <si>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</si>
  <si>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</si>
  <si>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</si>
  <si>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</si>
  <si>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</si>
  <si>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</si>
  <si>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</si>
  <si>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</si>
  <si>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</si>
  <si>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</si>
  <si>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Universal</t>
  </si>
  <si>
    <t>si</t>
  </si>
  <si>
    <t>sj</t>
  </si>
  <si>
    <t>Tie-rod - Rack FL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</si>
  <si>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</si>
  <si>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</si>
  <si>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</si>
  <si>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</si>
  <si>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</si>
  <si>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</si>
  <si>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</si>
  <si>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</si>
  <si>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</si>
  <si>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</si>
  <si>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</si>
  <si>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</si>
  <si>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</si>
  <si>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</si>
  <si>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</si>
  <si>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</si>
  <si>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</si>
  <si>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</si>
  <si>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</si>
  <si>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</si>
  <si>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</si>
  <si>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</si>
  <si>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</si>
  <si>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</si>
  <si>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</si>
  <si>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</si>
  <si>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</si>
  <si>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</si>
  <si>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</si>
  <si>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</si>
  <si>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</si>
  <si>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</si>
  <si>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</si>
  <si>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</si>
  <si>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</si>
  <si>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Bellcrank FL</t>
  </si>
  <si>
    <t>Bellcrank FR</t>
  </si>
  <si>
    <t>Bellcrank RL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</si>
  <si>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</si>
  <si>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</si>
  <si>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</si>
  <si>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</si>
  <si>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</si>
  <si>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</si>
  <si>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</si>
  <si>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</si>
  <si>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</si>
  <si>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</si>
  <si>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</si>
  <si>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</si>
  <si>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</si>
  <si>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</si>
  <si>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</si>
  <si>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</si>
  <si>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</si>
  <si>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</si>
  <si>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</si>
  <si>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</si>
  <si>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</si>
  <si>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</si>
  <si>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</si>
  <si>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</si>
  <si>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</si>
  <si>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</si>
  <si>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</si>
  <si>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</si>
  <si>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</si>
  <si>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</si>
  <si>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</si>
  <si>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</si>
  <si>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</si>
  <si>
    <t>Lower A-arm Chassis</t>
  </si>
  <si>
    <t>Upper Middle Chassis Point (sp)</t>
  </si>
  <si>
    <t>Lower Middle Chassis Point (sp)</t>
  </si>
  <si>
    <t>Upper Revolute Axis</t>
  </si>
  <si>
    <t>Lower Revolute Axis</t>
  </si>
  <si>
    <t>Upper Revolute Axis Mag</t>
  </si>
  <si>
    <t>Lower Revolute Axis Mag</t>
  </si>
  <si>
    <t>Upper Rev Norm Axis</t>
  </si>
  <si>
    <t>Lower Rev Norm Axis</t>
  </si>
  <si>
    <t>Upper A-arm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</si>
</sst>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13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spension_fst10e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ons"/>
      <sheetName val="Bodies"/>
      <sheetName val="Joints"/>
      <sheetName val="Help with perpendiculars"/>
    </sheetNames>
    <sheetDataSet>
      <sheetData sheetId="0"/>
      <sheetData sheetId="1"/>
      <sheetData sheetId="2">
        <row r="44">
          <cell r="F44">
            <v>57</v>
          </cell>
          <cell r="G44">
            <v>255</v>
          </cell>
          <cell r="H44">
            <v>149.5</v>
          </cell>
        </row>
      </sheetData>
      <sheetData sheetId="3">
        <row r="9">
          <cell r="G9">
            <v>55.999980713382541</v>
          </cell>
          <cell r="H9">
            <v>577.00621035071117</v>
          </cell>
          <cell r="I9">
            <v>152.9420663851775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Miguel Serralha Pinheiro de Carvalho" id="{4A749789-3813-4A05-B5F2-92047679DC38}" userId="87df987620a51d2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1-21T17:15:54.32" personId="{4A749789-3813-4A05-B5F2-92047679DC38}" id="{4A58C904-E57B-46DD-A39F-65E19AC995F5}">
    <text>Upright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T18" sqref="T18"/>
    </sheetView>
  </sheetViews>
  <sheetFormatPr defaultRowHeight="15" x14ac:dyDescent="0.25"/>
  <cols>
    <col min="9" max="9" width="21.42578125" customWidth="1"/>
    <col min="13" max="13" width="24.42578125" bestFit="1" customWidth="1"/>
    <col min="16" max="16" width="15.140625" bestFit="1" customWidth="1"/>
  </cols>
  <sheetData>
    <row r="3" spans="2:19" x14ac:dyDescent="0.25">
      <c r="B3" s="49" t="s">
        <v>81</v>
      </c>
      <c r="C3" s="50"/>
      <c r="D3" s="50"/>
      <c r="E3" s="51"/>
    </row>
    <row r="4" spans="2:19" x14ac:dyDescent="0.25">
      <c r="B4" s="47" t="s">
        <v>82</v>
      </c>
      <c r="C4" s="54"/>
      <c r="D4" s="29">
        <v>0</v>
      </c>
      <c r="E4" s="29" t="s">
        <v>86</v>
      </c>
      <c r="I4" s="36" t="s">
        <v>93</v>
      </c>
      <c r="J4" s="37">
        <f>Bodies!D4-Bodies!D9</f>
        <v>600</v>
      </c>
      <c r="K4" s="38" t="s">
        <v>87</v>
      </c>
      <c r="M4" s="36" t="s">
        <v>95</v>
      </c>
      <c r="N4" s="38">
        <f>D4/360*J7</f>
        <v>0</v>
      </c>
      <c r="P4" s="36" t="s">
        <v>99</v>
      </c>
      <c r="Q4" s="38">
        <v>26.827000000000002</v>
      </c>
      <c r="S4" s="32"/>
    </row>
    <row r="5" spans="2:19" x14ac:dyDescent="0.25">
      <c r="B5" s="52" t="s">
        <v>83</v>
      </c>
      <c r="C5" s="53"/>
      <c r="D5" s="29">
        <v>0</v>
      </c>
      <c r="E5" s="29" t="s">
        <v>87</v>
      </c>
      <c r="I5" s="39" t="s">
        <v>94</v>
      </c>
      <c r="J5" s="18">
        <f>Bodies!D13-Bodies!D17</f>
        <v>0</v>
      </c>
      <c r="K5" s="40" t="s">
        <v>87</v>
      </c>
      <c r="M5" s="39" t="s">
        <v>98</v>
      </c>
      <c r="N5" s="40">
        <f>SIN(RADIANS(D6))*J4/2</f>
        <v>0</v>
      </c>
      <c r="P5" s="39" t="s">
        <v>102</v>
      </c>
      <c r="Q5" s="40">
        <f>(D5-N5-N7)</f>
        <v>0</v>
      </c>
      <c r="S5" s="32"/>
    </row>
    <row r="6" spans="2:19" x14ac:dyDescent="0.25">
      <c r="B6" s="52" t="s">
        <v>85</v>
      </c>
      <c r="C6" s="53"/>
      <c r="D6" s="29">
        <v>0</v>
      </c>
      <c r="E6" s="29" t="s">
        <v>86</v>
      </c>
      <c r="I6" s="39" t="s">
        <v>89</v>
      </c>
      <c r="J6" s="18">
        <f>Bodies!C4-Bodies!C13</f>
        <v>0</v>
      </c>
      <c r="K6" s="40" t="s">
        <v>87</v>
      </c>
      <c r="M6" s="39" t="s">
        <v>97</v>
      </c>
      <c r="N6" s="40">
        <f>SIN(RADIANS(D6))*J5/2</f>
        <v>0</v>
      </c>
      <c r="P6" s="39" t="s">
        <v>101</v>
      </c>
      <c r="Q6" s="40">
        <f>(D5+N6+N7)</f>
        <v>0</v>
      </c>
      <c r="S6" s="32"/>
    </row>
    <row r="7" spans="2:19" x14ac:dyDescent="0.25">
      <c r="B7" s="52" t="s">
        <v>84</v>
      </c>
      <c r="C7" s="53"/>
      <c r="D7" s="29">
        <v>2</v>
      </c>
      <c r="E7" s="29" t="s">
        <v>86</v>
      </c>
      <c r="I7" s="41" t="s">
        <v>88</v>
      </c>
      <c r="J7" s="42">
        <v>75</v>
      </c>
      <c r="K7" s="43"/>
      <c r="M7" s="41" t="s">
        <v>96</v>
      </c>
      <c r="N7" s="43">
        <f>SIN(RADIANS(D7))*J6/2</f>
        <v>0</v>
      </c>
      <c r="P7" s="41" t="s">
        <v>100</v>
      </c>
      <c r="Q7" s="43">
        <f>(D5-N6+N7)</f>
        <v>0</v>
      </c>
      <c r="S7" s="32"/>
    </row>
    <row r="8" spans="2:19" x14ac:dyDescent="0.25">
      <c r="B8" s="30"/>
      <c r="C8" s="30"/>
      <c r="D8" s="30"/>
      <c r="E8" s="30"/>
    </row>
    <row r="9" spans="2:19" x14ac:dyDescent="0.25">
      <c r="B9" s="55" t="s">
        <v>90</v>
      </c>
      <c r="C9" s="56"/>
      <c r="D9" s="56"/>
      <c r="E9" s="57"/>
    </row>
    <row r="10" spans="2:19" x14ac:dyDescent="0.25">
      <c r="B10" s="47" t="s">
        <v>92</v>
      </c>
      <c r="C10" s="48"/>
      <c r="D10" s="44">
        <v>10</v>
      </c>
      <c r="E10" s="44" t="s">
        <v>91</v>
      </c>
    </row>
    <row r="11" spans="2:19" x14ac:dyDescent="0.25">
      <c r="B11" s="58" t="s">
        <v>107</v>
      </c>
      <c r="C11" s="58"/>
      <c r="D11" s="44">
        <v>1</v>
      </c>
      <c r="E11" s="44" t="s">
        <v>91</v>
      </c>
    </row>
    <row r="12" spans="2:19" x14ac:dyDescent="0.25">
      <c r="B12" s="31"/>
      <c r="C12" s="31"/>
      <c r="D12" s="31"/>
      <c r="E12" s="31"/>
    </row>
    <row r="13" spans="2:19" x14ac:dyDescent="0.25">
      <c r="B13" s="55" t="s">
        <v>103</v>
      </c>
      <c r="C13" s="56"/>
      <c r="D13" s="56"/>
      <c r="E13" s="57"/>
    </row>
    <row r="14" spans="2:19" x14ac:dyDescent="0.25">
      <c r="B14" s="47" t="s">
        <v>16</v>
      </c>
      <c r="C14" s="47"/>
      <c r="D14" s="29"/>
      <c r="E14" s="29" t="s">
        <v>105</v>
      </c>
      <c r="I14" s="32" t="s">
        <v>106</v>
      </c>
      <c r="J14">
        <f>D14/360*J7</f>
        <v>0</v>
      </c>
    </row>
    <row r="15" spans="2:19" x14ac:dyDescent="0.25">
      <c r="B15" s="58" t="s">
        <v>11</v>
      </c>
      <c r="C15" s="58"/>
      <c r="D15" s="29"/>
      <c r="E15" s="29" t="s">
        <v>104</v>
      </c>
    </row>
    <row r="16" spans="2:19" x14ac:dyDescent="0.25">
      <c r="B16" s="58" t="s">
        <v>17</v>
      </c>
      <c r="C16" s="58"/>
      <c r="D16" s="29"/>
      <c r="E16" s="29" t="s">
        <v>104</v>
      </c>
    </row>
    <row r="17" spans="2:5" x14ac:dyDescent="0.25">
      <c r="B17" s="58" t="s">
        <v>18</v>
      </c>
      <c r="C17" s="58"/>
      <c r="D17" s="29"/>
      <c r="E17" s="29" t="s">
        <v>104</v>
      </c>
    </row>
    <row r="18" spans="2:5" x14ac:dyDescent="0.25">
      <c r="B18" s="58" t="s">
        <v>19</v>
      </c>
      <c r="C18" s="58"/>
      <c r="D18" s="29"/>
      <c r="E18" s="29" t="s">
        <v>104</v>
      </c>
    </row>
  </sheetData>
  <mergeCells count="14"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  <mergeCell ref="B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zoomScaleNormal="100" workbookViewId="0">
      <selection activeCell="J20" sqref="J2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18" x14ac:dyDescent="0.25">
      <c r="C1" s="59" t="s">
        <v>0</v>
      </c>
      <c r="D1" s="59"/>
      <c r="E1" s="59"/>
      <c r="F1" s="59" t="s">
        <v>1</v>
      </c>
      <c r="G1" s="59"/>
      <c r="H1" s="59"/>
      <c r="I1" s="59" t="s">
        <v>2</v>
      </c>
      <c r="J1" s="59"/>
      <c r="K1" s="59"/>
      <c r="L1" s="60" t="s">
        <v>3</v>
      </c>
      <c r="M1" s="59" t="s">
        <v>4</v>
      </c>
      <c r="N1" s="59"/>
      <c r="O1" s="59"/>
    </row>
    <row r="2" spans="1:1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60"/>
      <c r="M2" s="2" t="s">
        <v>7</v>
      </c>
      <c r="N2" s="2" t="s">
        <v>8</v>
      </c>
      <c r="O2" s="2" t="s">
        <v>9</v>
      </c>
    </row>
    <row r="3" spans="1:18" x14ac:dyDescent="0.25">
      <c r="A3" s="2">
        <v>1</v>
      </c>
      <c r="B3" s="2" t="s">
        <v>10</v>
      </c>
      <c r="C3" s="2">
        <v>-816.2</v>
      </c>
      <c r="D3" s="2">
        <v>0</v>
      </c>
      <c r="E3" s="2">
        <v>280</v>
      </c>
      <c r="F3" s="2">
        <v>-1</v>
      </c>
      <c r="G3" s="2">
        <v>0</v>
      </c>
      <c r="H3" s="2">
        <v>280</v>
      </c>
      <c r="I3" s="2">
        <v>-816.19</v>
      </c>
      <c r="J3" s="2">
        <v>10</v>
      </c>
      <c r="K3" s="2">
        <v>280</v>
      </c>
      <c r="L3" s="2">
        <v>0</v>
      </c>
      <c r="M3" s="2">
        <v>0</v>
      </c>
      <c r="N3" s="2">
        <v>0</v>
      </c>
      <c r="O3" s="2">
        <v>0</v>
      </c>
    </row>
    <row r="4" spans="1:18" x14ac:dyDescent="0.25">
      <c r="A4" s="2">
        <v>2</v>
      </c>
      <c r="B4" s="2" t="s">
        <v>11</v>
      </c>
      <c r="C4" s="2">
        <v>0</v>
      </c>
      <c r="D4" s="2">
        <v>600</v>
      </c>
      <c r="E4" s="2">
        <v>250</v>
      </c>
      <c r="F4" s="2">
        <v>1</v>
      </c>
      <c r="G4" s="2">
        <v>600</v>
      </c>
      <c r="H4" s="2">
        <v>250</v>
      </c>
      <c r="I4" s="2">
        <v>0</v>
      </c>
      <c r="J4" s="2">
        <v>700</v>
      </c>
      <c r="K4" s="2">
        <v>250</v>
      </c>
      <c r="L4" s="2">
        <v>0</v>
      </c>
      <c r="M4" s="2">
        <v>0</v>
      </c>
      <c r="N4" s="2">
        <v>0</v>
      </c>
      <c r="O4" s="2">
        <v>0</v>
      </c>
    </row>
    <row r="5" spans="1:18" x14ac:dyDescent="0.25">
      <c r="A5" s="2">
        <v>3</v>
      </c>
      <c r="B5" s="2" t="s">
        <v>12</v>
      </c>
      <c r="C5" s="3">
        <f>Joints!F3</f>
        <v>-7.1619999999999999</v>
      </c>
      <c r="D5" s="3">
        <f>Joints!G3</f>
        <v>501.63600000000002</v>
      </c>
      <c r="E5" s="3">
        <f>Joints!H3</f>
        <v>319.64499999999998</v>
      </c>
      <c r="F5" s="2">
        <v>0</v>
      </c>
      <c r="G5" s="3">
        <f>D5</f>
        <v>501.63600000000002</v>
      </c>
      <c r="H5" s="3">
        <f>E5</f>
        <v>319.64499999999998</v>
      </c>
      <c r="I5" s="3">
        <f>C5</f>
        <v>-7.1619999999999999</v>
      </c>
      <c r="J5" s="3">
        <v>246.96</v>
      </c>
      <c r="K5" s="2">
        <v>298.8</v>
      </c>
      <c r="L5" s="2">
        <v>0</v>
      </c>
      <c r="M5" s="2">
        <v>0</v>
      </c>
      <c r="N5" s="2">
        <v>0</v>
      </c>
      <c r="O5" s="2">
        <v>0</v>
      </c>
      <c r="Q5" s="4"/>
      <c r="R5" t="s">
        <v>13</v>
      </c>
    </row>
    <row r="6" spans="1:18" x14ac:dyDescent="0.25">
      <c r="A6" s="2">
        <v>4</v>
      </c>
      <c r="B6" s="2" t="s">
        <v>14</v>
      </c>
      <c r="C6" s="3">
        <f>Joints!F4</f>
        <v>-0.70199999999999996</v>
      </c>
      <c r="D6" s="3">
        <f>Joints!G4</f>
        <v>542.65099999999995</v>
      </c>
      <c r="E6" s="3">
        <f>Joints!H4</f>
        <v>134.63900000000001</v>
      </c>
      <c r="F6" s="2">
        <v>0</v>
      </c>
      <c r="G6" s="3">
        <f>D6</f>
        <v>542.65099999999995</v>
      </c>
      <c r="H6" s="3">
        <f>E6</f>
        <v>134.63900000000001</v>
      </c>
      <c r="I6" s="3">
        <f>C6</f>
        <v>-0.70199999999999996</v>
      </c>
      <c r="J6" s="3">
        <v>173.65</v>
      </c>
      <c r="K6" s="2">
        <v>130.1</v>
      </c>
      <c r="L6" s="2">
        <v>0</v>
      </c>
      <c r="M6" s="2">
        <v>0</v>
      </c>
      <c r="N6" s="2">
        <v>0</v>
      </c>
      <c r="O6" s="2">
        <v>0</v>
      </c>
    </row>
    <row r="7" spans="1:18" x14ac:dyDescent="0.25">
      <c r="A7" s="2">
        <v>5</v>
      </c>
      <c r="B7" s="2" t="s">
        <v>15</v>
      </c>
      <c r="C7" s="2">
        <f>Joints!F5</f>
        <v>55</v>
      </c>
      <c r="D7" s="2">
        <f>Joints!G5</f>
        <v>577</v>
      </c>
      <c r="E7" s="2">
        <f>Joints!H5</f>
        <v>152.94200000000001</v>
      </c>
      <c r="F7" s="5">
        <f>'[1]Help with perpendiculars'!G9</f>
        <v>55.999980713382541</v>
      </c>
      <c r="G7" s="5">
        <f>'[1]Help with perpendiculars'!H9</f>
        <v>577.00621035071117</v>
      </c>
      <c r="H7" s="5">
        <f>'[1]Help with perpendiculars'!I9</f>
        <v>152.9420663851775</v>
      </c>
      <c r="I7" s="6">
        <f>[1]Joints!F44</f>
        <v>57</v>
      </c>
      <c r="J7" s="6">
        <f>[1]Joints!G44</f>
        <v>255</v>
      </c>
      <c r="K7" s="6">
        <f>[1]Joints!H44</f>
        <v>149.5</v>
      </c>
      <c r="L7" s="2">
        <v>0</v>
      </c>
      <c r="M7" s="2">
        <v>0</v>
      </c>
      <c r="N7" s="2">
        <v>0</v>
      </c>
      <c r="O7" s="2">
        <v>0</v>
      </c>
    </row>
    <row r="8" spans="1:18" x14ac:dyDescent="0.25">
      <c r="A8" s="2">
        <v>6</v>
      </c>
      <c r="B8" s="2" t="s">
        <v>16</v>
      </c>
      <c r="C8" s="6">
        <v>57</v>
      </c>
      <c r="D8" s="6">
        <v>0</v>
      </c>
      <c r="E8" s="6">
        <v>149.5</v>
      </c>
      <c r="F8" s="6">
        <v>60</v>
      </c>
      <c r="G8" s="6">
        <v>0</v>
      </c>
      <c r="H8" s="6">
        <v>149.5</v>
      </c>
      <c r="I8" s="6">
        <v>57</v>
      </c>
      <c r="J8" s="6">
        <v>-1</v>
      </c>
      <c r="K8" s="45">
        <v>149.5</v>
      </c>
      <c r="L8" s="2">
        <v>0</v>
      </c>
      <c r="M8" s="2">
        <v>0</v>
      </c>
      <c r="N8" s="2">
        <v>0</v>
      </c>
      <c r="O8" s="2">
        <v>0</v>
      </c>
    </row>
    <row r="9" spans="1:18" x14ac:dyDescent="0.25">
      <c r="A9" s="2"/>
      <c r="B9" s="2"/>
      <c r="C9" s="3"/>
      <c r="D9" s="3"/>
      <c r="E9" s="3"/>
      <c r="F9" s="6"/>
      <c r="G9" s="6"/>
      <c r="H9" s="6"/>
      <c r="I9" s="6"/>
      <c r="J9" s="6"/>
      <c r="K9" s="6"/>
      <c r="L9" s="2"/>
      <c r="M9" s="2"/>
      <c r="N9" s="2"/>
      <c r="O9" s="2"/>
    </row>
    <row r="10" spans="1:18" x14ac:dyDescent="0.25">
      <c r="A10" s="2"/>
      <c r="B10" s="2"/>
      <c r="C10" s="3"/>
      <c r="D10" s="3"/>
      <c r="E10" s="3"/>
      <c r="F10" s="7"/>
      <c r="G10" s="8"/>
      <c r="H10" s="8"/>
      <c r="I10" s="3"/>
      <c r="J10" s="3"/>
      <c r="K10" s="3"/>
      <c r="L10" s="2"/>
      <c r="M10" s="2"/>
      <c r="N10" s="2"/>
      <c r="O10" s="2"/>
    </row>
    <row r="11" spans="1:18" x14ac:dyDescent="0.25">
      <c r="A11" s="2"/>
      <c r="B11" s="2"/>
      <c r="C11" s="3"/>
      <c r="D11" s="3"/>
      <c r="E11" s="3"/>
      <c r="F11" s="7"/>
      <c r="G11" s="8"/>
      <c r="H11" s="8"/>
      <c r="I11" s="3"/>
      <c r="J11" s="3"/>
      <c r="K11" s="3"/>
      <c r="L11" s="2"/>
      <c r="M11" s="2"/>
      <c r="N11" s="2"/>
      <c r="O11" s="2"/>
    </row>
    <row r="12" spans="1:18" x14ac:dyDescent="0.25">
      <c r="A12" s="2"/>
      <c r="B12" s="2"/>
      <c r="C12" s="2"/>
      <c r="D12" s="2"/>
      <c r="E12" s="3"/>
      <c r="F12" s="7"/>
      <c r="G12" s="8"/>
      <c r="H12" s="8"/>
      <c r="I12" s="2"/>
      <c r="J12" s="2"/>
      <c r="K12" s="2"/>
      <c r="L12" s="2"/>
      <c r="M12" s="2"/>
      <c r="N12" s="2"/>
      <c r="O12" s="2"/>
    </row>
    <row r="13" spans="1:18" x14ac:dyDescent="0.25">
      <c r="A13" s="2"/>
      <c r="B13" s="2"/>
      <c r="C13" s="2"/>
      <c r="D13" s="2"/>
      <c r="E13" s="3"/>
      <c r="F13" s="7"/>
      <c r="G13" s="8"/>
      <c r="H13" s="8"/>
      <c r="I13" s="2"/>
      <c r="J13" s="2"/>
      <c r="K13" s="2"/>
      <c r="L13" s="2"/>
      <c r="M13" s="2"/>
      <c r="N13" s="2"/>
      <c r="O13" s="2"/>
    </row>
    <row r="14" spans="1:18" x14ac:dyDescent="0.25">
      <c r="A14" s="2"/>
      <c r="B14" s="2"/>
      <c r="C14" s="2"/>
      <c r="D14" s="2"/>
      <c r="E14" s="3"/>
      <c r="F14" s="7"/>
      <c r="G14" s="8"/>
      <c r="H14" s="8"/>
      <c r="I14" s="3"/>
      <c r="J14" s="2"/>
      <c r="K14" s="2"/>
      <c r="L14" s="2"/>
      <c r="M14" s="2"/>
      <c r="N14" s="2"/>
      <c r="O14" s="2"/>
    </row>
    <row r="15" spans="1:18" x14ac:dyDescent="0.25">
      <c r="A15" s="2"/>
      <c r="B15" s="2"/>
      <c r="C15" s="2"/>
      <c r="D15" s="2"/>
      <c r="E15" s="3"/>
      <c r="F15" s="7"/>
      <c r="G15" s="8"/>
      <c r="H15" s="8"/>
      <c r="I15" s="3"/>
      <c r="J15" s="2"/>
      <c r="K15" s="2"/>
      <c r="L15" s="2"/>
      <c r="M15" s="2"/>
      <c r="N15" s="2"/>
      <c r="O15" s="2"/>
    </row>
    <row r="16" spans="1:18" x14ac:dyDescent="0.25">
      <c r="A16" s="2"/>
      <c r="B16" s="2"/>
      <c r="C16" s="2"/>
      <c r="D16" s="2"/>
      <c r="E16" s="3"/>
      <c r="F16" s="7"/>
      <c r="G16" s="8"/>
      <c r="H16" s="8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3"/>
      <c r="F17" s="7"/>
      <c r="G17" s="8"/>
      <c r="H17" s="8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3"/>
      <c r="F18" s="7"/>
      <c r="G18" s="8"/>
      <c r="H18" s="8"/>
      <c r="I18" s="3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3"/>
      <c r="F19" s="7"/>
      <c r="G19" s="8"/>
      <c r="H19" s="8"/>
      <c r="I19" s="3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3"/>
      <c r="F20" s="7"/>
      <c r="G20" s="8"/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6"/>
      <c r="B21" s="6"/>
      <c r="C21" s="6"/>
      <c r="D21" s="6"/>
      <c r="E21" s="3"/>
      <c r="F21" s="7"/>
      <c r="G21" s="8"/>
      <c r="H21" s="8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3"/>
      <c r="F22" s="7"/>
      <c r="G22" s="8"/>
      <c r="H22" s="8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3"/>
      <c r="F23" s="7"/>
      <c r="G23" s="8"/>
      <c r="H23" s="8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3"/>
      <c r="F24" s="7"/>
      <c r="G24" s="8"/>
      <c r="H24" s="8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3"/>
      <c r="F25" s="7"/>
      <c r="G25" s="8"/>
      <c r="H25" s="8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3"/>
      <c r="F26" s="7"/>
      <c r="G26" s="8"/>
      <c r="H26" s="8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3"/>
      <c r="F27" s="7"/>
      <c r="G27" s="8"/>
      <c r="H27" s="8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</sheetData>
  <mergeCells count="5">
    <mergeCell ref="C1:E1"/>
    <mergeCell ref="F1:H1"/>
    <mergeCell ref="I1:K1"/>
    <mergeCell ref="L1:L2"/>
    <mergeCell ref="M1:O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7"/>
  <sheetViews>
    <sheetView tabSelected="1" topLeftCell="A7" zoomScale="75" zoomScaleNormal="75" workbookViewId="0">
      <selection activeCell="L40" sqref="L40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8.75" x14ac:dyDescent="0.3">
      <c r="A1" s="61" t="s">
        <v>20</v>
      </c>
      <c r="B1" s="61"/>
      <c r="C1" s="61"/>
      <c r="D1" s="61"/>
      <c r="E1" s="61"/>
      <c r="F1" s="61"/>
      <c r="G1" s="61"/>
      <c r="H1" s="61"/>
      <c r="I1" s="9"/>
      <c r="J1" s="9"/>
      <c r="K1" s="9"/>
      <c r="L1" s="9"/>
      <c r="M1" s="9"/>
      <c r="N1" s="9"/>
    </row>
    <row r="2" spans="1:24" x14ac:dyDescent="0.25">
      <c r="A2" s="46" t="s">
        <v>21</v>
      </c>
      <c r="B2" s="46" t="s">
        <v>22</v>
      </c>
      <c r="C2" s="46" t="s">
        <v>23</v>
      </c>
      <c r="D2" s="46" t="s">
        <v>24</v>
      </c>
      <c r="E2" s="46" t="s">
        <v>25</v>
      </c>
      <c r="F2" s="65" t="s">
        <v>26</v>
      </c>
      <c r="G2" s="65"/>
      <c r="H2" s="65"/>
      <c r="I2" s="2"/>
      <c r="J2" s="2"/>
      <c r="K2" s="2"/>
      <c r="L2" s="2"/>
      <c r="M2" s="2"/>
      <c r="N2" s="2"/>
      <c r="S2" s="13">
        <v>1</v>
      </c>
      <c r="T2" s="13" t="s">
        <v>20</v>
      </c>
      <c r="U2" s="13" t="s">
        <v>27</v>
      </c>
      <c r="V2" s="14">
        <v>105.651</v>
      </c>
      <c r="W2" s="14">
        <v>247.524</v>
      </c>
      <c r="X2" s="14">
        <v>307.53899999999999</v>
      </c>
    </row>
    <row r="3" spans="1:24" x14ac:dyDescent="0.25">
      <c r="A3" s="13">
        <v>3</v>
      </c>
      <c r="B3" s="13" t="s">
        <v>20</v>
      </c>
      <c r="C3" s="13" t="s">
        <v>29</v>
      </c>
      <c r="D3" s="13">
        <v>3</v>
      </c>
      <c r="E3" s="13">
        <v>2</v>
      </c>
      <c r="F3" s="15">
        <v>-7.1619999999999999</v>
      </c>
      <c r="G3" s="15">
        <v>501.63600000000002</v>
      </c>
      <c r="H3" s="15">
        <v>319.64499999999998</v>
      </c>
      <c r="S3" s="13">
        <v>2</v>
      </c>
      <c r="T3" s="13" t="s">
        <v>20</v>
      </c>
      <c r="U3" s="13" t="s">
        <v>28</v>
      </c>
      <c r="V3" s="14">
        <v>-195.84200000000001</v>
      </c>
      <c r="W3" s="14">
        <v>246.01300000000001</v>
      </c>
      <c r="X3" s="14">
        <v>278.709</v>
      </c>
    </row>
    <row r="4" spans="1:24" x14ac:dyDescent="0.25">
      <c r="A4" s="13">
        <v>5</v>
      </c>
      <c r="B4" s="13" t="s">
        <v>20</v>
      </c>
      <c r="C4" s="13" t="s">
        <v>32</v>
      </c>
      <c r="D4" s="13">
        <v>4</v>
      </c>
      <c r="E4" s="13">
        <v>2</v>
      </c>
      <c r="F4" s="15">
        <v>-0.70199999999999996</v>
      </c>
      <c r="G4" s="15">
        <v>542.65099999999995</v>
      </c>
      <c r="H4" s="15">
        <v>134.63900000000001</v>
      </c>
      <c r="S4" s="13">
        <v>4</v>
      </c>
      <c r="T4" s="13" t="s">
        <v>20</v>
      </c>
      <c r="U4" s="13" t="s">
        <v>30</v>
      </c>
      <c r="V4" s="14">
        <v>137.24299999999999</v>
      </c>
      <c r="W4" s="14">
        <v>169.27799999999999</v>
      </c>
      <c r="X4" s="14">
        <v>125.68600000000001</v>
      </c>
    </row>
    <row r="5" spans="1:24" x14ac:dyDescent="0.25">
      <c r="A5" s="13">
        <v>6</v>
      </c>
      <c r="B5" s="13" t="s">
        <v>20</v>
      </c>
      <c r="C5" s="13" t="s">
        <v>33</v>
      </c>
      <c r="D5" s="13">
        <v>5</v>
      </c>
      <c r="E5" s="13">
        <v>2</v>
      </c>
      <c r="F5" s="13">
        <v>55</v>
      </c>
      <c r="G5" s="13">
        <v>577</v>
      </c>
      <c r="H5" s="13">
        <v>152.94200000000001</v>
      </c>
      <c r="S5" s="13">
        <v>5</v>
      </c>
      <c r="T5" s="13" t="s">
        <v>20</v>
      </c>
      <c r="U5" s="13" t="s">
        <v>31</v>
      </c>
      <c r="V5" s="14">
        <v>-190.16900000000001</v>
      </c>
      <c r="W5" s="14">
        <v>179.649</v>
      </c>
      <c r="X5" s="14">
        <v>136.05799999999999</v>
      </c>
    </row>
    <row r="6" spans="1:24" x14ac:dyDescent="0.25">
      <c r="A6" s="13">
        <v>7</v>
      </c>
      <c r="B6" s="13" t="s">
        <v>20</v>
      </c>
      <c r="C6" s="13" t="s">
        <v>37</v>
      </c>
      <c r="D6" s="13">
        <v>6</v>
      </c>
      <c r="E6" s="13">
        <v>5</v>
      </c>
      <c r="F6" s="13">
        <v>57</v>
      </c>
      <c r="G6" s="13">
        <v>255</v>
      </c>
      <c r="H6" s="13">
        <v>149.5</v>
      </c>
    </row>
    <row r="7" spans="1:24" x14ac:dyDescent="0.25">
      <c r="A7" s="16"/>
      <c r="B7" s="7"/>
      <c r="C7" s="7"/>
      <c r="D7" s="7"/>
      <c r="E7" s="7"/>
      <c r="F7" s="7"/>
      <c r="G7" s="7"/>
      <c r="H7" s="7"/>
    </row>
    <row r="8" spans="1:24" ht="18.75" x14ac:dyDescent="0.3">
      <c r="A8" s="61" t="s">
        <v>34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U8" s="13" t="s">
        <v>110</v>
      </c>
      <c r="V8" s="14">
        <f xml:space="preserve"> (V2+V3)/2</f>
        <v>-45.095500000000008</v>
      </c>
      <c r="W8" s="14">
        <f t="shared" ref="W8:X8" si="0" xml:space="preserve"> (W2+W3)/2</f>
        <v>246.76850000000002</v>
      </c>
      <c r="X8" s="14">
        <f t="shared" si="0"/>
        <v>293.12400000000002</v>
      </c>
    </row>
    <row r="9" spans="1:24" x14ac:dyDescent="0.25">
      <c r="A9" s="17" t="s">
        <v>21</v>
      </c>
      <c r="B9" s="17" t="s">
        <v>22</v>
      </c>
      <c r="C9" s="17" t="s">
        <v>23</v>
      </c>
      <c r="D9" s="17" t="s">
        <v>24</v>
      </c>
      <c r="E9" s="17" t="s">
        <v>25</v>
      </c>
      <c r="F9" s="62" t="s">
        <v>26</v>
      </c>
      <c r="G9" s="62"/>
      <c r="H9" s="62"/>
      <c r="I9" s="62" t="s">
        <v>35</v>
      </c>
      <c r="J9" s="62"/>
      <c r="K9" s="62"/>
      <c r="L9" s="62" t="s">
        <v>36</v>
      </c>
      <c r="M9" s="62"/>
      <c r="N9" s="62"/>
      <c r="U9" s="13" t="s">
        <v>111</v>
      </c>
      <c r="V9" s="14">
        <f>(V4+V5)/2</f>
        <v>-26.463000000000008</v>
      </c>
      <c r="W9" s="14">
        <f t="shared" ref="W9:X9" si="1">(W4+W5)/2</f>
        <v>174.46350000000001</v>
      </c>
      <c r="X9" s="14">
        <f t="shared" si="1"/>
        <v>130.87200000000001</v>
      </c>
    </row>
    <row r="10" spans="1:24" x14ac:dyDescent="0.25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18"/>
    </row>
    <row r="11" spans="1:24" ht="18.75" x14ac:dyDescent="0.3">
      <c r="A11" s="61" t="s">
        <v>38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</row>
    <row r="12" spans="1:24" x14ac:dyDescent="0.25">
      <c r="A12" s="17" t="s">
        <v>21</v>
      </c>
      <c r="B12" s="17" t="s">
        <v>22</v>
      </c>
      <c r="C12" s="17" t="s">
        <v>23</v>
      </c>
      <c r="D12" s="17" t="s">
        <v>24</v>
      </c>
      <c r="E12" s="17" t="s">
        <v>25</v>
      </c>
      <c r="F12" s="62" t="s">
        <v>26</v>
      </c>
      <c r="G12" s="62"/>
      <c r="H12" s="62"/>
      <c r="I12" s="62" t="s">
        <v>39</v>
      </c>
      <c r="J12" s="62"/>
      <c r="K12" s="62"/>
      <c r="U12" s="13" t="s">
        <v>112</v>
      </c>
      <c r="V12" s="14">
        <f xml:space="preserve"> (V2-V3)/2</f>
        <v>150.7465</v>
      </c>
      <c r="W12" s="14">
        <f t="shared" ref="W12:X12" si="2" xml:space="preserve"> (W2-W3)/2</f>
        <v>0.75549999999999784</v>
      </c>
      <c r="X12" s="14">
        <f t="shared" si="2"/>
        <v>14.414999999999992</v>
      </c>
    </row>
    <row r="13" spans="1:24" x14ac:dyDescent="0.25">
      <c r="A13" s="13">
        <v>1</v>
      </c>
      <c r="B13" s="13" t="s">
        <v>38</v>
      </c>
      <c r="C13" s="13" t="s">
        <v>118</v>
      </c>
      <c r="D13" s="13">
        <v>3</v>
      </c>
      <c r="E13" s="13">
        <v>1</v>
      </c>
      <c r="F13" s="14">
        <f>V8</f>
        <v>-45.095500000000008</v>
      </c>
      <c r="G13" s="14">
        <f t="shared" ref="G13:H13" si="3">W8</f>
        <v>246.76850000000002</v>
      </c>
      <c r="H13" s="14">
        <f t="shared" si="3"/>
        <v>293.12400000000002</v>
      </c>
      <c r="I13" s="14">
        <f>V18</f>
        <v>0.99544674412164258</v>
      </c>
      <c r="J13" s="14">
        <f t="shared" ref="J13:K13" si="4">W18</f>
        <v>4.9889053157711714E-3</v>
      </c>
      <c r="K13" s="14">
        <f t="shared" si="4"/>
        <v>9.5188709631822105E-2</v>
      </c>
      <c r="U13" s="13" t="s">
        <v>113</v>
      </c>
      <c r="V13" s="14">
        <f>(V4-V5)/2</f>
        <v>163.70600000000002</v>
      </c>
      <c r="W13" s="14">
        <f t="shared" ref="W13:X13" si="5">(W4-W5)/2</f>
        <v>-5.1855000000000047</v>
      </c>
      <c r="X13" s="14">
        <f t="shared" si="5"/>
        <v>-5.1859999999999928</v>
      </c>
    </row>
    <row r="14" spans="1:24" x14ac:dyDescent="0.25">
      <c r="A14" s="13">
        <v>2</v>
      </c>
      <c r="B14" s="13" t="s">
        <v>38</v>
      </c>
      <c r="C14" s="13" t="s">
        <v>109</v>
      </c>
      <c r="D14" s="13">
        <v>4</v>
      </c>
      <c r="E14" s="13">
        <v>1</v>
      </c>
      <c r="F14" s="14">
        <f>V9</f>
        <v>-26.463000000000008</v>
      </c>
      <c r="G14" s="14">
        <f t="shared" ref="G14:H14" si="6">W9</f>
        <v>174.46350000000001</v>
      </c>
      <c r="H14" s="14">
        <f t="shared" si="6"/>
        <v>130.87200000000001</v>
      </c>
      <c r="I14" s="14">
        <f>V19</f>
        <v>0.99899806194294227</v>
      </c>
      <c r="J14" s="14">
        <f t="shared" ref="J14:K14" si="7">W19</f>
        <v>-3.1643949825938766E-2</v>
      </c>
      <c r="K14" s="14">
        <f t="shared" si="7"/>
        <v>-3.1647001021563606E-2</v>
      </c>
    </row>
    <row r="15" spans="1:24" x14ac:dyDescent="0.25">
      <c r="A15" s="16"/>
      <c r="B15" s="7"/>
      <c r="C15" s="7"/>
      <c r="D15" s="7"/>
      <c r="E15" s="7"/>
      <c r="F15" s="8"/>
      <c r="G15" s="8"/>
      <c r="H15" s="8"/>
      <c r="I15" s="8"/>
      <c r="J15" s="8"/>
      <c r="K15" s="8"/>
      <c r="L15" s="18"/>
      <c r="U15" s="13" t="s">
        <v>114</v>
      </c>
      <c r="V15" s="14">
        <f>SQRT(V12^2+W12^2+X12^2)</f>
        <v>151.43602698004196</v>
      </c>
    </row>
    <row r="16" spans="1:24" ht="18.75" x14ac:dyDescent="0.3">
      <c r="A16" s="61" t="s">
        <v>40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U16" s="13" t="s">
        <v>115</v>
      </c>
      <c r="V16" s="14">
        <f>SQRT(V13^2+W13^2+X13^2)</f>
        <v>163.87018777755154</v>
      </c>
    </row>
    <row r="17" spans="1:24" s="22" customFormat="1" x14ac:dyDescent="0.25">
      <c r="A17" s="19" t="s">
        <v>21</v>
      </c>
      <c r="B17" s="20" t="s">
        <v>22</v>
      </c>
      <c r="C17" s="20" t="s">
        <v>23</v>
      </c>
      <c r="D17" s="20" t="s">
        <v>24</v>
      </c>
      <c r="E17" s="21" t="s">
        <v>25</v>
      </c>
      <c r="F17" s="63" t="s">
        <v>26</v>
      </c>
      <c r="G17" s="63"/>
      <c r="H17" s="63"/>
      <c r="I17" s="64" t="s">
        <v>35</v>
      </c>
      <c r="J17" s="64"/>
      <c r="K17" s="64"/>
      <c r="W17"/>
      <c r="X17"/>
    </row>
    <row r="18" spans="1:24" x14ac:dyDescent="0.25">
      <c r="A18" s="16"/>
      <c r="B18" s="7"/>
      <c r="C18" s="7"/>
      <c r="D18" s="7"/>
      <c r="E18" s="7"/>
      <c r="F18" s="8"/>
      <c r="G18" s="8"/>
      <c r="H18" s="8"/>
      <c r="I18" s="8"/>
      <c r="J18" s="8"/>
      <c r="K18" s="8"/>
      <c r="L18" s="18"/>
      <c r="U18" s="13" t="s">
        <v>116</v>
      </c>
      <c r="V18">
        <f>V12/$V$15</f>
        <v>0.99544674412164258</v>
      </c>
      <c r="W18">
        <f t="shared" ref="W18:X18" si="8">W12/$V$15</f>
        <v>4.9889053157711714E-3</v>
      </c>
      <c r="X18">
        <f t="shared" si="8"/>
        <v>9.5188709631822105E-2</v>
      </c>
    </row>
    <row r="19" spans="1:24" ht="18.75" x14ac:dyDescent="0.3">
      <c r="A19" s="61" t="s">
        <v>42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U19" s="13" t="s">
        <v>117</v>
      </c>
      <c r="V19">
        <f>V13/$V$16</f>
        <v>0.99899806194294227</v>
      </c>
      <c r="W19">
        <f t="shared" ref="W19:X19" si="9">W13/$V$16</f>
        <v>-3.1643949825938766E-2</v>
      </c>
      <c r="X19">
        <f t="shared" si="9"/>
        <v>-3.1647001021563606E-2</v>
      </c>
    </row>
    <row r="20" spans="1:24" s="22" customFormat="1" x14ac:dyDescent="0.25">
      <c r="A20" s="19" t="s">
        <v>21</v>
      </c>
      <c r="B20" s="20" t="s">
        <v>22</v>
      </c>
      <c r="C20" s="20" t="s">
        <v>23</v>
      </c>
      <c r="D20" s="20" t="s">
        <v>24</v>
      </c>
      <c r="E20" s="21" t="s">
        <v>25</v>
      </c>
      <c r="F20" s="63" t="s">
        <v>26</v>
      </c>
      <c r="G20" s="63"/>
      <c r="H20" s="63"/>
      <c r="I20" s="64" t="s">
        <v>35</v>
      </c>
      <c r="J20" s="64"/>
      <c r="K20" s="64"/>
    </row>
    <row r="21" spans="1:24" s="22" customFormat="1" x14ac:dyDescent="0.25">
      <c r="A21" s="12">
        <v>4</v>
      </c>
      <c r="B21" s="13" t="s">
        <v>42</v>
      </c>
      <c r="C21" s="13" t="s">
        <v>41</v>
      </c>
      <c r="D21" s="13">
        <v>6</v>
      </c>
      <c r="E21" s="13">
        <v>1</v>
      </c>
      <c r="F21" s="13">
        <v>57</v>
      </c>
      <c r="G21" s="13">
        <v>0</v>
      </c>
      <c r="H21" s="13">
        <v>149.5</v>
      </c>
      <c r="I21" s="13">
        <v>0</v>
      </c>
      <c r="J21" s="13">
        <v>1</v>
      </c>
      <c r="K21" s="13">
        <v>0</v>
      </c>
    </row>
    <row r="22" spans="1:24" x14ac:dyDescent="0.25">
      <c r="A22" s="16"/>
      <c r="B22" s="7"/>
      <c r="C22" s="7"/>
      <c r="D22" s="7"/>
      <c r="E22" s="7"/>
      <c r="F22" s="7"/>
      <c r="G22" s="7"/>
      <c r="H22" s="7"/>
      <c r="I22" s="23"/>
      <c r="J22" s="23"/>
      <c r="K22" s="23"/>
      <c r="L22" s="18"/>
    </row>
    <row r="23" spans="1:24" ht="18.75" x14ac:dyDescent="0.3">
      <c r="A23" s="61" t="s">
        <v>43</v>
      </c>
      <c r="B23" s="61"/>
      <c r="C23" s="61"/>
      <c r="D23" s="61"/>
      <c r="E23" s="61"/>
      <c r="F23" s="61"/>
      <c r="G23" s="24"/>
      <c r="H23" s="24"/>
      <c r="I23" s="24"/>
      <c r="J23" s="24"/>
      <c r="K23" s="24"/>
    </row>
    <row r="24" spans="1:24" s="22" customFormat="1" x14ac:dyDescent="0.25">
      <c r="A24" s="19" t="s">
        <v>21</v>
      </c>
      <c r="B24" s="20" t="s">
        <v>22</v>
      </c>
      <c r="C24" s="20" t="s">
        <v>23</v>
      </c>
      <c r="D24" s="20" t="s">
        <v>44</v>
      </c>
      <c r="E24" s="20" t="s">
        <v>45</v>
      </c>
      <c r="F24" s="21" t="s">
        <v>46</v>
      </c>
      <c r="G24" s="25"/>
      <c r="H24" s="25"/>
      <c r="I24" s="25"/>
      <c r="J24" s="25"/>
      <c r="K24" s="25"/>
    </row>
    <row r="25" spans="1:24" x14ac:dyDescent="0.25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18"/>
    </row>
    <row r="26" spans="1:24" ht="18.75" x14ac:dyDescent="0.3">
      <c r="A26" s="61" t="s">
        <v>47</v>
      </c>
      <c r="B26" s="61"/>
      <c r="C26" s="61"/>
      <c r="D26" s="61"/>
      <c r="E26" s="24"/>
      <c r="F26" s="24"/>
      <c r="G26" s="24"/>
      <c r="H26" s="24"/>
      <c r="I26" s="24"/>
      <c r="J26" s="24"/>
      <c r="K26" s="24"/>
    </row>
    <row r="27" spans="1:24" s="22" customFormat="1" x14ac:dyDescent="0.25">
      <c r="A27" s="26" t="s">
        <v>21</v>
      </c>
      <c r="B27" s="17" t="s">
        <v>22</v>
      </c>
      <c r="C27" s="17" t="s">
        <v>23</v>
      </c>
      <c r="D27" s="17" t="s">
        <v>44</v>
      </c>
      <c r="E27" s="25"/>
      <c r="F27" s="25"/>
      <c r="G27" s="25"/>
      <c r="H27" s="25"/>
      <c r="I27" s="25"/>
      <c r="J27" s="25"/>
      <c r="K27" s="25"/>
    </row>
    <row r="28" spans="1:24" x14ac:dyDescent="0.25">
      <c r="A28" s="10"/>
      <c r="B28" s="11" t="s">
        <v>47</v>
      </c>
      <c r="C28" s="11" t="s">
        <v>10</v>
      </c>
      <c r="D28" s="11">
        <v>1</v>
      </c>
      <c r="E28" s="24"/>
      <c r="F28" s="24"/>
      <c r="G28" s="24"/>
      <c r="H28" s="24"/>
      <c r="I28" s="24"/>
      <c r="J28" s="24"/>
      <c r="K28" s="24"/>
    </row>
    <row r="29" spans="1:24" x14ac:dyDescent="0.25">
      <c r="A29" s="16"/>
      <c r="B29" s="7"/>
      <c r="C29" s="7"/>
      <c r="D29" s="7"/>
      <c r="E29" s="18"/>
      <c r="F29" s="8"/>
      <c r="G29" s="8"/>
      <c r="H29" s="8"/>
      <c r="I29" s="7"/>
      <c r="J29" s="7"/>
      <c r="K29" s="7"/>
      <c r="L29" s="18"/>
    </row>
    <row r="30" spans="1:24" ht="18.75" x14ac:dyDescent="0.3">
      <c r="A30" s="61" t="s">
        <v>48</v>
      </c>
      <c r="B30" s="61"/>
      <c r="C30" s="61"/>
      <c r="D30" s="61"/>
      <c r="E30" s="61"/>
      <c r="F30" s="61"/>
      <c r="G30" s="61"/>
      <c r="H30" s="61"/>
      <c r="I30" s="24"/>
      <c r="J30" s="24"/>
      <c r="K30" s="24"/>
    </row>
    <row r="31" spans="1:24" s="22" customFormat="1" x14ac:dyDescent="0.25">
      <c r="A31" s="19" t="s">
        <v>21</v>
      </c>
      <c r="B31" s="20" t="s">
        <v>22</v>
      </c>
      <c r="C31" s="20" t="s">
        <v>23</v>
      </c>
      <c r="D31" s="20" t="s">
        <v>44</v>
      </c>
      <c r="E31" s="20" t="s">
        <v>45</v>
      </c>
      <c r="F31" s="20" t="s">
        <v>49</v>
      </c>
      <c r="G31" s="20" t="s">
        <v>50</v>
      </c>
      <c r="H31" s="21" t="s">
        <v>46</v>
      </c>
      <c r="I31" s="25"/>
      <c r="J31" s="25"/>
      <c r="K31" s="25"/>
    </row>
    <row r="32" spans="1:24" s="22" customFormat="1" x14ac:dyDescent="0.25">
      <c r="A32" s="33"/>
      <c r="B32" s="34" t="s">
        <v>48</v>
      </c>
      <c r="C32" s="34" t="s">
        <v>51</v>
      </c>
      <c r="D32" s="34">
        <v>6</v>
      </c>
      <c r="E32" s="34">
        <f>Motions!N4</f>
        <v>0</v>
      </c>
      <c r="F32" s="34">
        <f>Motions!J14</f>
        <v>0</v>
      </c>
      <c r="G32" s="34">
        <v>0</v>
      </c>
      <c r="H32" s="35">
        <v>2</v>
      </c>
      <c r="I32" s="25"/>
      <c r="J32" s="25"/>
      <c r="K32" s="25"/>
    </row>
    <row r="33" spans="1:11" x14ac:dyDescent="0.25">
      <c r="A33" s="13"/>
      <c r="B33" s="11" t="s">
        <v>48</v>
      </c>
      <c r="C33" s="13" t="s">
        <v>52</v>
      </c>
      <c r="D33" s="13">
        <v>2</v>
      </c>
      <c r="E33" s="13">
        <f>Motions!Q4</f>
        <v>26.827000000000002</v>
      </c>
      <c r="F33" s="14">
        <f>Motions!D15</f>
        <v>0</v>
      </c>
      <c r="G33" s="14">
        <v>0</v>
      </c>
      <c r="H33" s="14">
        <v>3</v>
      </c>
      <c r="I33" s="1"/>
      <c r="J33" s="7"/>
      <c r="K33" s="7"/>
    </row>
    <row r="35" spans="1:11" ht="18.75" x14ac:dyDescent="0.3">
      <c r="A35" s="61" t="s">
        <v>53</v>
      </c>
      <c r="B35" s="61"/>
      <c r="C35" s="61"/>
      <c r="D35" s="61"/>
      <c r="E35" s="61"/>
      <c r="F35" s="61"/>
      <c r="G35" s="61"/>
    </row>
    <row r="36" spans="1:11" x14ac:dyDescent="0.25">
      <c r="A36" s="17" t="s">
        <v>21</v>
      </c>
      <c r="B36" s="17" t="s">
        <v>22</v>
      </c>
      <c r="C36" s="17" t="s">
        <v>23</v>
      </c>
      <c r="D36" s="17" t="s">
        <v>44</v>
      </c>
      <c r="E36" s="62" t="s">
        <v>54</v>
      </c>
      <c r="F36" s="62"/>
      <c r="G36" s="62"/>
    </row>
    <row r="37" spans="1:11" x14ac:dyDescent="0.25">
      <c r="A37" s="14">
        <v>1</v>
      </c>
      <c r="B37" s="14" t="s">
        <v>55</v>
      </c>
      <c r="C37" s="13" t="s">
        <v>29</v>
      </c>
      <c r="D37" s="14">
        <v>3</v>
      </c>
      <c r="E37" s="14">
        <f t="shared" ref="E37:G39" si="10">F3</f>
        <v>-7.1619999999999999</v>
      </c>
      <c r="F37" s="14">
        <f t="shared" si="10"/>
        <v>501.63600000000002</v>
      </c>
      <c r="G37" s="14">
        <f t="shared" si="10"/>
        <v>319.64499999999998</v>
      </c>
    </row>
    <row r="38" spans="1:11" x14ac:dyDescent="0.25">
      <c r="A38" s="14">
        <v>2</v>
      </c>
      <c r="B38" s="14" t="s">
        <v>55</v>
      </c>
      <c r="C38" s="13" t="s">
        <v>32</v>
      </c>
      <c r="D38" s="14">
        <v>4</v>
      </c>
      <c r="E38" s="14">
        <f t="shared" si="10"/>
        <v>-0.70199999999999996</v>
      </c>
      <c r="F38" s="14">
        <f t="shared" si="10"/>
        <v>542.65099999999995</v>
      </c>
      <c r="G38" s="14">
        <f t="shared" si="10"/>
        <v>134.63900000000001</v>
      </c>
    </row>
    <row r="39" spans="1:11" x14ac:dyDescent="0.25">
      <c r="A39" s="14">
        <v>3</v>
      </c>
      <c r="B39" s="14" t="s">
        <v>55</v>
      </c>
      <c r="C39" s="13" t="s">
        <v>33</v>
      </c>
      <c r="D39" s="14">
        <v>5</v>
      </c>
      <c r="E39" s="14">
        <f t="shared" si="10"/>
        <v>55</v>
      </c>
      <c r="F39" s="14">
        <f t="shared" si="10"/>
        <v>577</v>
      </c>
      <c r="G39" s="14">
        <f t="shared" si="10"/>
        <v>152.94200000000001</v>
      </c>
    </row>
    <row r="40" spans="1:11" x14ac:dyDescent="0.25">
      <c r="A40" s="14">
        <v>4</v>
      </c>
      <c r="B40" s="14" t="s">
        <v>55</v>
      </c>
      <c r="C40" s="13" t="s">
        <v>37</v>
      </c>
      <c r="D40" s="14">
        <v>5</v>
      </c>
      <c r="E40" s="14">
        <v>57</v>
      </c>
      <c r="F40" s="14">
        <v>255</v>
      </c>
      <c r="G40" s="14">
        <v>149.5</v>
      </c>
    </row>
    <row r="41" spans="1:11" x14ac:dyDescent="0.25">
      <c r="A41" s="14">
        <v>5</v>
      </c>
      <c r="B41" s="14" t="s">
        <v>55</v>
      </c>
      <c r="C41" s="13" t="s">
        <v>118</v>
      </c>
      <c r="D41" s="14">
        <v>3</v>
      </c>
      <c r="E41" s="14">
        <f t="shared" ref="E41:G42" si="11">V8</f>
        <v>-45.095500000000008</v>
      </c>
      <c r="F41" s="14">
        <f t="shared" si="11"/>
        <v>246.76850000000002</v>
      </c>
      <c r="G41" s="14">
        <f t="shared" si="11"/>
        <v>293.12400000000002</v>
      </c>
    </row>
    <row r="42" spans="1:11" x14ac:dyDescent="0.25">
      <c r="A42" s="14">
        <v>6</v>
      </c>
      <c r="B42" s="14" t="s">
        <v>55</v>
      </c>
      <c r="C42" s="13" t="s">
        <v>109</v>
      </c>
      <c r="D42" s="14">
        <v>4</v>
      </c>
      <c r="E42" s="14">
        <f t="shared" si="11"/>
        <v>-26.463000000000008</v>
      </c>
      <c r="F42" s="14">
        <f t="shared" si="11"/>
        <v>174.46350000000001</v>
      </c>
      <c r="G42" s="14">
        <f t="shared" si="11"/>
        <v>130.87200000000001</v>
      </c>
    </row>
    <row r="43" spans="1:11" x14ac:dyDescent="0.25">
      <c r="A43" s="14">
        <v>9</v>
      </c>
      <c r="B43" s="14" t="s">
        <v>55</v>
      </c>
      <c r="C43" s="13" t="s">
        <v>56</v>
      </c>
      <c r="D43" s="14">
        <v>2</v>
      </c>
      <c r="E43" s="14">
        <v>100</v>
      </c>
      <c r="F43" s="14">
        <v>600</v>
      </c>
      <c r="G43" s="14">
        <v>100</v>
      </c>
    </row>
    <row r="44" spans="1:11" x14ac:dyDescent="0.25">
      <c r="A44" s="14">
        <v>10</v>
      </c>
      <c r="B44" s="14" t="s">
        <v>55</v>
      </c>
      <c r="C44" s="13" t="s">
        <v>57</v>
      </c>
      <c r="D44" s="14">
        <v>2</v>
      </c>
      <c r="E44" s="14">
        <v>-100</v>
      </c>
      <c r="F44" s="14">
        <v>600</v>
      </c>
      <c r="G44" s="14">
        <v>100</v>
      </c>
    </row>
    <row r="45" spans="1:11" x14ac:dyDescent="0.25">
      <c r="A45" s="14">
        <v>11</v>
      </c>
      <c r="B45" s="14" t="s">
        <v>55</v>
      </c>
      <c r="C45" s="13" t="s">
        <v>58</v>
      </c>
      <c r="D45" s="14">
        <v>2</v>
      </c>
      <c r="E45" s="14">
        <v>0</v>
      </c>
      <c r="F45" s="14">
        <v>600</v>
      </c>
      <c r="G45" s="14">
        <v>0</v>
      </c>
    </row>
    <row r="46" spans="1:11" x14ac:dyDescent="0.25">
      <c r="A46" s="14">
        <v>12</v>
      </c>
      <c r="B46" s="14" t="s">
        <v>55</v>
      </c>
      <c r="C46" s="13" t="s">
        <v>59</v>
      </c>
      <c r="D46" s="14">
        <v>2</v>
      </c>
      <c r="E46" s="14">
        <v>0</v>
      </c>
      <c r="F46" s="14">
        <v>600</v>
      </c>
      <c r="G46" s="14">
        <v>200</v>
      </c>
    </row>
    <row r="47" spans="1:11" x14ac:dyDescent="0.25">
      <c r="A47" s="14">
        <v>13</v>
      </c>
      <c r="B47" s="27" t="s">
        <v>55</v>
      </c>
      <c r="C47" s="28" t="s">
        <v>108</v>
      </c>
      <c r="D47" s="27">
        <v>1</v>
      </c>
      <c r="E47" s="27">
        <f>Bodies!C3</f>
        <v>-816.2</v>
      </c>
      <c r="F47" s="27">
        <f>Bodies!D3</f>
        <v>0</v>
      </c>
      <c r="G47" s="27">
        <f>Bodies!E3</f>
        <v>280</v>
      </c>
    </row>
  </sheetData>
  <mergeCells count="20">
    <mergeCell ref="A1:H1"/>
    <mergeCell ref="F2:H2"/>
    <mergeCell ref="A8:N8"/>
    <mergeCell ref="F9:H9"/>
    <mergeCell ref="I9:K9"/>
    <mergeCell ref="L9:N9"/>
    <mergeCell ref="A11:K11"/>
    <mergeCell ref="F12:H12"/>
    <mergeCell ref="I12:K12"/>
    <mergeCell ref="A16:K16"/>
    <mergeCell ref="F17:H17"/>
    <mergeCell ref="I17:K17"/>
    <mergeCell ref="A30:H30"/>
    <mergeCell ref="A35:G35"/>
    <mergeCell ref="E36:G36"/>
    <mergeCell ref="A19:K19"/>
    <mergeCell ref="F20:H20"/>
    <mergeCell ref="I20:K20"/>
    <mergeCell ref="A23:F23"/>
    <mergeCell ref="A26:D26"/>
  </mergeCells>
  <dataValidations count="3">
    <dataValidation type="list" operator="equal" allowBlank="1" showInputMessage="1" showErrorMessage="1" sqref="B33 B28 B21 B13:B14 T2:T5 B3:B6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15 B22 B29 B34 B18 B7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7:B47 B49:B102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59" t="s">
        <v>60</v>
      </c>
      <c r="B1" s="59"/>
      <c r="C1" s="59"/>
      <c r="D1" s="59"/>
      <c r="F1" s="59" t="s">
        <v>61</v>
      </c>
      <c r="G1" s="59"/>
      <c r="H1" s="59"/>
      <c r="I1" s="59"/>
    </row>
    <row r="2" spans="1:9" x14ac:dyDescent="0.25">
      <c r="A2" t="s">
        <v>62</v>
      </c>
      <c r="B2" s="2">
        <f>Bodies!C8</f>
        <v>57</v>
      </c>
      <c r="C2" s="2">
        <f>Bodies!D8</f>
        <v>0</v>
      </c>
      <c r="D2" s="2">
        <f>Bodies!E8</f>
        <v>149.5</v>
      </c>
      <c r="F2" t="s">
        <v>62</v>
      </c>
      <c r="G2" s="2">
        <f>Bodies!C7</f>
        <v>55</v>
      </c>
      <c r="H2" s="2">
        <f>Bodies!D7</f>
        <v>577</v>
      </c>
      <c r="I2" s="2">
        <f>Bodies!E7</f>
        <v>152.94200000000001</v>
      </c>
    </row>
    <row r="3" spans="1:9" x14ac:dyDescent="0.25">
      <c r="A3" t="s">
        <v>63</v>
      </c>
      <c r="B3" s="2">
        <f>Bodies!I8-Bodies!C8</f>
        <v>0</v>
      </c>
      <c r="C3" s="2">
        <f>Bodies!J8-Bodies!D8</f>
        <v>-1</v>
      </c>
      <c r="D3" s="2">
        <f>Bodies!K8-Bodies!E8</f>
        <v>0</v>
      </c>
      <c r="F3" t="s">
        <v>63</v>
      </c>
      <c r="G3" s="2">
        <f>Bodies!I7-Bodies!C7</f>
        <v>2</v>
      </c>
      <c r="H3" s="2">
        <f>Bodies!J7-Bodies!D7</f>
        <v>-322</v>
      </c>
      <c r="I3" s="2">
        <f>Bodies!K7-Bodies!E7</f>
        <v>-3.4420000000000073</v>
      </c>
    </row>
    <row r="4" spans="1:9" x14ac:dyDescent="0.25">
      <c r="A4" t="s">
        <v>64</v>
      </c>
      <c r="B4" s="3">
        <f>Bodies!C9-Bodies!C8</f>
        <v>-57</v>
      </c>
      <c r="C4" s="3">
        <f>Bodies!D9-Bodies!D8</f>
        <v>0</v>
      </c>
      <c r="D4" s="3">
        <f>Bodies!E9-Bodies!E8</f>
        <v>-149.5</v>
      </c>
      <c r="F4" t="s">
        <v>64</v>
      </c>
      <c r="G4" s="3">
        <v>1</v>
      </c>
      <c r="H4" s="3">
        <v>0</v>
      </c>
      <c r="I4" s="3">
        <v>0</v>
      </c>
    </row>
    <row r="5" spans="1:9" x14ac:dyDescent="0.25">
      <c r="A5" t="s">
        <v>65</v>
      </c>
      <c r="B5" s="2">
        <f>C3*D4-D3*C4</f>
        <v>149.5</v>
      </c>
      <c r="C5" s="2">
        <f>B4*D3-B3*D4</f>
        <v>0</v>
      </c>
      <c r="D5" s="2">
        <f>B3*C4-C3*B4</f>
        <v>-57</v>
      </c>
      <c r="F5" t="s">
        <v>65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66</v>
      </c>
      <c r="B6" s="2">
        <f>C3*D5-D3*C5</f>
        <v>57</v>
      </c>
      <c r="C6" s="2">
        <f>D3*B5-B3*D5</f>
        <v>0</v>
      </c>
      <c r="D6" s="2">
        <f>B3*C5-C3*B5</f>
        <v>149.5</v>
      </c>
      <c r="F6" t="s">
        <v>66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67</v>
      </c>
      <c r="B7" s="2">
        <v>1</v>
      </c>
      <c r="C7" s="2"/>
      <c r="D7" s="2"/>
      <c r="F7" t="s">
        <v>67</v>
      </c>
      <c r="G7" s="2">
        <v>1</v>
      </c>
      <c r="H7" s="2"/>
      <c r="I7" s="2"/>
    </row>
    <row r="8" spans="1:9" x14ac:dyDescent="0.25">
      <c r="A8" t="s">
        <v>68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68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69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69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59" t="s">
        <v>70</v>
      </c>
      <c r="B11" s="59"/>
      <c r="C11" s="59"/>
      <c r="D11" s="59"/>
      <c r="F11" s="59" t="s">
        <v>71</v>
      </c>
      <c r="G11" s="59"/>
      <c r="H11" s="59"/>
      <c r="I11" s="59"/>
    </row>
    <row r="12" spans="1:9" x14ac:dyDescent="0.25">
      <c r="A12" t="s">
        <v>62</v>
      </c>
      <c r="B12" s="3">
        <f>Bodies!C9</f>
        <v>0</v>
      </c>
      <c r="C12" s="3">
        <f>Bodies!D9</f>
        <v>0</v>
      </c>
      <c r="D12" s="3">
        <f>Bodies!E9</f>
        <v>0</v>
      </c>
      <c r="F12" t="s">
        <v>62</v>
      </c>
      <c r="G12" s="3">
        <f>Bodies!C16</f>
        <v>0</v>
      </c>
      <c r="H12" s="3">
        <f>Bodies!D16</f>
        <v>0</v>
      </c>
      <c r="I12" s="3">
        <f>Bodies!E16</f>
        <v>0</v>
      </c>
    </row>
    <row r="13" spans="1:9" x14ac:dyDescent="0.25">
      <c r="A13" t="s">
        <v>63</v>
      </c>
      <c r="B13" s="3">
        <f>Bodies!F9-Bodies!C9</f>
        <v>0</v>
      </c>
      <c r="C13" s="3">
        <f>Bodies!G9-Bodies!D9</f>
        <v>0</v>
      </c>
      <c r="D13" s="3">
        <f>Bodies!H9-Bodies!E9</f>
        <v>0</v>
      </c>
      <c r="F13" t="s">
        <v>63</v>
      </c>
      <c r="G13" s="3">
        <f>Bodies!I16-Bodies!C16</f>
        <v>0</v>
      </c>
      <c r="H13" s="3">
        <f>Bodies!J16-Bodies!D16</f>
        <v>0</v>
      </c>
      <c r="I13" s="3">
        <f>Bodies!K16-Bodies!E16</f>
        <v>0</v>
      </c>
    </row>
    <row r="14" spans="1:9" x14ac:dyDescent="0.25">
      <c r="A14" t="s">
        <v>64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64</v>
      </c>
      <c r="G14" s="3">
        <v>1</v>
      </c>
      <c r="H14" s="3">
        <v>0</v>
      </c>
      <c r="I14" s="3">
        <v>0</v>
      </c>
    </row>
    <row r="15" spans="1:9" x14ac:dyDescent="0.25">
      <c r="A15" t="s">
        <v>65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65</v>
      </c>
      <c r="G15" s="2">
        <f>H13*I14-I13*H14</f>
        <v>0</v>
      </c>
      <c r="H15" s="2">
        <f>G14*I13-G13*I14</f>
        <v>0</v>
      </c>
      <c r="I15" s="2">
        <f>G13*H14-H13*G14</f>
        <v>0</v>
      </c>
    </row>
    <row r="16" spans="1:9" x14ac:dyDescent="0.25">
      <c r="A16" t="s">
        <v>66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66</v>
      </c>
      <c r="G16" s="2">
        <f>H13*I15-I13*H15</f>
        <v>0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67</v>
      </c>
      <c r="B17" s="2">
        <v>1</v>
      </c>
      <c r="C17" s="2"/>
      <c r="D17" s="2"/>
      <c r="F17" t="s">
        <v>67</v>
      </c>
      <c r="G17" s="2">
        <v>1</v>
      </c>
      <c r="H17" s="2"/>
      <c r="I17" s="2"/>
    </row>
    <row r="18" spans="1:14" x14ac:dyDescent="0.25">
      <c r="A18" t="s">
        <v>68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68</v>
      </c>
      <c r="G18" s="2">
        <f>IF($G$7*$G$6&gt;0,1,-1)*G16/SQRT($G$6^2+$H$6^2+$I$6^2)</f>
        <v>0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69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69</v>
      </c>
      <c r="G19" s="2">
        <f>G12+G18</f>
        <v>0</v>
      </c>
      <c r="H19" s="2">
        <f>H12+H18</f>
        <v>0</v>
      </c>
      <c r="I19" s="2">
        <f>I12+I18</f>
        <v>0</v>
      </c>
    </row>
    <row r="21" spans="1:14" x14ac:dyDescent="0.25">
      <c r="A21" s="59" t="s">
        <v>72</v>
      </c>
      <c r="B21" s="59"/>
      <c r="C21" s="59"/>
      <c r="D21" s="59"/>
      <c r="F21" t="s">
        <v>73</v>
      </c>
      <c r="K21" t="s">
        <v>74</v>
      </c>
    </row>
    <row r="22" spans="1:14" x14ac:dyDescent="0.25">
      <c r="A22" t="s">
        <v>62</v>
      </c>
      <c r="B22" s="3">
        <f>Bodies!C10</f>
        <v>0</v>
      </c>
      <c r="C22" s="3">
        <f>Bodies!D10</f>
        <v>0</v>
      </c>
      <c r="D22" s="3">
        <f>Bodies!E10</f>
        <v>0</v>
      </c>
      <c r="F22" t="s">
        <v>76</v>
      </c>
      <c r="G22" t="e">
        <f>Joints!#REF!</f>
        <v>#REF!</v>
      </c>
      <c r="H22" t="e">
        <f>Joints!#REF!</f>
        <v>#REF!</v>
      </c>
      <c r="I22" t="e">
        <f>Joints!#REF!</f>
        <v>#REF!</v>
      </c>
      <c r="K22" t="s">
        <v>76</v>
      </c>
      <c r="L22" t="e">
        <f>G22</f>
        <v>#REF!</v>
      </c>
      <c r="M22" t="e">
        <f>-H22</f>
        <v>#REF!</v>
      </c>
      <c r="N22" t="e">
        <f>I22</f>
        <v>#REF!</v>
      </c>
    </row>
    <row r="23" spans="1:14" x14ac:dyDescent="0.25">
      <c r="A23" t="s">
        <v>63</v>
      </c>
      <c r="B23" s="3">
        <f>Bodies!F10-Bodies!C10</f>
        <v>0</v>
      </c>
      <c r="C23" s="3">
        <f>Bodies!G10-Bodies!D10</f>
        <v>0</v>
      </c>
      <c r="D23" s="3">
        <f>Bodies!H10-Bodies!E10</f>
        <v>0</v>
      </c>
      <c r="F23" t="s">
        <v>77</v>
      </c>
      <c r="G23">
        <v>-40.68</v>
      </c>
      <c r="H23">
        <v>194.197</v>
      </c>
      <c r="I23">
        <v>550.68600000000004</v>
      </c>
      <c r="K23" t="s">
        <v>77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64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78</v>
      </c>
      <c r="G24" t="e">
        <f>G23-G22</f>
        <v>#REF!</v>
      </c>
      <c r="H24" t="e">
        <f>H22-H23</f>
        <v>#REF!</v>
      </c>
      <c r="I24" t="e">
        <f>I22-I23</f>
        <v>#REF!</v>
      </c>
      <c r="K24" t="s">
        <v>78</v>
      </c>
      <c r="L24" t="e">
        <f>L23-L22</f>
        <v>#REF!</v>
      </c>
      <c r="M24" t="e">
        <f>M22-M23</f>
        <v>#REF!</v>
      </c>
      <c r="N24" t="e">
        <f>N22-N23</f>
        <v>#REF!</v>
      </c>
    </row>
    <row r="25" spans="1:14" x14ac:dyDescent="0.25">
      <c r="A25" t="s">
        <v>65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79</v>
      </c>
      <c r="G25" t="e">
        <f>SQRT(G24^2+H24^2+I24^2)</f>
        <v>#REF!</v>
      </c>
      <c r="K25" t="s">
        <v>79</v>
      </c>
      <c r="L25" t="e">
        <f>SQRT(L24^2+M24^2+N24^2)</f>
        <v>#REF!</v>
      </c>
    </row>
    <row r="26" spans="1:14" x14ac:dyDescent="0.25">
      <c r="A26" t="s">
        <v>66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80</v>
      </c>
      <c r="G26" t="e">
        <f>G24/G25</f>
        <v>#REF!</v>
      </c>
      <c r="H26" t="e">
        <f>H24/G25</f>
        <v>#REF!</v>
      </c>
      <c r="I26" t="e">
        <f>I24/G25</f>
        <v>#REF!</v>
      </c>
      <c r="K26" t="s">
        <v>80</v>
      </c>
      <c r="L26" t="e">
        <f>L24/L25</f>
        <v>#REF!</v>
      </c>
      <c r="M26" t="e">
        <f>M24/L25</f>
        <v>#REF!</v>
      </c>
      <c r="N26" t="e">
        <f>N24/L25</f>
        <v>#REF!</v>
      </c>
    </row>
    <row r="27" spans="1:14" x14ac:dyDescent="0.25">
      <c r="A27" t="s">
        <v>67</v>
      </c>
      <c r="B27" s="2">
        <v>1</v>
      </c>
      <c r="C27" s="2"/>
      <c r="D27" s="2"/>
    </row>
    <row r="28" spans="1:14" x14ac:dyDescent="0.25">
      <c r="A28" t="s">
        <v>68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75</v>
      </c>
    </row>
    <row r="29" spans="1:14" x14ac:dyDescent="0.25">
      <c r="A29" t="s">
        <v>69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76</v>
      </c>
      <c r="G29" t="e">
        <f>Joints!#REF!</f>
        <v>#REF!</v>
      </c>
      <c r="H29" t="e">
        <f>Joints!#REF!</f>
        <v>#REF!</v>
      </c>
      <c r="I29" t="e">
        <f>Joints!#REF!</f>
        <v>#REF!</v>
      </c>
    </row>
    <row r="30" spans="1:14" x14ac:dyDescent="0.25">
      <c r="F30" t="s">
        <v>77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78</v>
      </c>
      <c r="G31" t="e">
        <f>G29-G30</f>
        <v>#REF!</v>
      </c>
      <c r="H31" t="e">
        <f>H29-H30</f>
        <v>#REF!</v>
      </c>
      <c r="I31" t="e">
        <f>I29-I30</f>
        <v>#REF!</v>
      </c>
    </row>
    <row r="32" spans="1:14" x14ac:dyDescent="0.25">
      <c r="F32" t="s">
        <v>79</v>
      </c>
      <c r="G32" t="e">
        <f>SQRT(G31^2+H31^2+I31^2)</f>
        <v>#REF!</v>
      </c>
    </row>
    <row r="33" spans="6:9" x14ac:dyDescent="0.25">
      <c r="F33" t="s">
        <v>80</v>
      </c>
      <c r="G33" t="e">
        <f>G31/G32</f>
        <v>#REF!</v>
      </c>
      <c r="H33" t="e">
        <f>H31/G32</f>
        <v>#REF!</v>
      </c>
      <c r="I33" t="e">
        <f>I31/G32</f>
        <v>#REF!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2022-01-21T19:31:01Z</dcterms:modified>
  <dc:language>en-GB</dc:language>
</cp:coreProperties>
</file>