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iagomoura/Documents/"/>
    </mc:Choice>
  </mc:AlternateContent>
  <xr:revisionPtr revIDLastSave="0" documentId="13_ncr:1_{4CFBEBCE-1E3B-104F-B487-4D7D059042F1}" xr6:coauthVersionLast="47" xr6:coauthVersionMax="47" xr10:uidLastSave="{00000000-0000-0000-0000-000000000000}"/>
  <bookViews>
    <workbookView xWindow="0" yWindow="0" windowWidth="28800" windowHeight="18000" firstSheet="5" activeTab="16" xr2:uid="{832CB2EE-EE86-A349-A33C-3190CBD95F31}"/>
  </bookViews>
  <sheets>
    <sheet name="Dados" sheetId="1" r:id="rId1"/>
    <sheet name="1 a)" sheetId="2" r:id="rId2"/>
    <sheet name="1 b)" sheetId="3" r:id="rId3"/>
    <sheet name="1 c)" sheetId="4" r:id="rId4"/>
    <sheet name="1 d)" sheetId="5" r:id="rId5"/>
    <sheet name="1 e)" sheetId="6" r:id="rId6"/>
    <sheet name="1 f)" sheetId="7" r:id="rId7"/>
    <sheet name="1 g)" sheetId="8" r:id="rId8"/>
    <sheet name="1 h)" sheetId="9" r:id="rId9"/>
    <sheet name="2 a)" sheetId="10" r:id="rId10"/>
    <sheet name="2 b)" sheetId="11" r:id="rId11"/>
    <sheet name="2 c)" sheetId="12" r:id="rId12"/>
    <sheet name="2 d)" sheetId="13" r:id="rId13"/>
    <sheet name="2 e)" sheetId="14" r:id="rId14"/>
    <sheet name="2 f)" sheetId="17" r:id="rId15"/>
    <sheet name="2 g)" sheetId="18" r:id="rId16"/>
    <sheet name="2 h)" sheetId="19" r:id="rId17"/>
  </sheets>
  <definedNames>
    <definedName name="_xlchart.v1.0" hidden="1">'2 c)'!$K$5</definedName>
    <definedName name="_xlchart.v1.1" hidden="1">Dados!$E$1:$E$2</definedName>
    <definedName name="_xlchart.v1.10" hidden="1">Dados!$E$1:$E$2</definedName>
    <definedName name="_xlchart.v1.11" hidden="1">Dados!$E$3:$E$202</definedName>
    <definedName name="_xlchart.v1.2" hidden="1">Dados!$E$3:$E$202</definedName>
    <definedName name="_xlchart.v1.3" hidden="1">'2 c)'!$K$5</definedName>
    <definedName name="_xlchart.v1.4" hidden="1">Dados!$E$1:$E$2</definedName>
    <definedName name="_xlchart.v1.5" hidden="1">Dados!$E$3:$E$202</definedName>
    <definedName name="_xlchart.v1.6" hidden="1">'2 c)'!$A$4</definedName>
    <definedName name="_xlchart.v1.7" hidden="1">Dados!$D$1:$D$2</definedName>
    <definedName name="_xlchart.v1.8" hidden="1">Dados!$D$3:$D$202</definedName>
    <definedName name="_xlchart.v1.9" hidden="1">'2 c)'!$K$5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8" l="1"/>
  <c r="B3" i="18"/>
  <c r="B3" i="8"/>
  <c r="B2" i="17"/>
  <c r="B7" i="17"/>
  <c r="B34" i="11"/>
  <c r="N23" i="3"/>
  <c r="B14" i="11"/>
  <c r="B4" i="17"/>
  <c r="B9" i="17"/>
  <c r="B8" i="17"/>
  <c r="B3" i="17"/>
  <c r="I10" i="14"/>
  <c r="I9" i="14"/>
  <c r="I5" i="14"/>
  <c r="I4" i="14"/>
  <c r="B10" i="13"/>
  <c r="B4" i="13"/>
  <c r="B9" i="13" l="1"/>
  <c r="B3" i="13"/>
  <c r="B33" i="11"/>
  <c r="B13" i="11"/>
  <c r="B32" i="11"/>
  <c r="B12" i="11"/>
  <c r="B31" i="11"/>
  <c r="B11" i="11"/>
  <c r="Q32" i="11"/>
  <c r="Q12" i="11"/>
  <c r="Q25" i="11"/>
  <c r="Q26" i="11"/>
  <c r="Q27" i="11"/>
  <c r="Q28" i="11"/>
  <c r="Q29" i="11"/>
  <c r="Q30" i="11"/>
  <c r="Q31" i="11"/>
  <c r="Q5" i="11"/>
  <c r="Q6" i="11"/>
  <c r="Q7" i="11"/>
  <c r="Q8" i="11"/>
  <c r="Q9" i="11"/>
  <c r="Q10" i="11"/>
  <c r="Q11" i="11"/>
  <c r="Q24" i="11"/>
  <c r="Q4" i="11"/>
  <c r="P32" i="11"/>
  <c r="P12" i="11"/>
  <c r="O12" i="11"/>
  <c r="P25" i="11"/>
  <c r="P26" i="11"/>
  <c r="P27" i="11"/>
  <c r="P28" i="11"/>
  <c r="P29" i="11"/>
  <c r="P30" i="11"/>
  <c r="P31" i="11"/>
  <c r="P24" i="11"/>
  <c r="P5" i="11"/>
  <c r="P6" i="11"/>
  <c r="P7" i="11"/>
  <c r="P8" i="11"/>
  <c r="P9" i="11"/>
  <c r="P10" i="11"/>
  <c r="P11" i="11"/>
  <c r="P4" i="11"/>
  <c r="O32" i="11"/>
  <c r="O25" i="11"/>
  <c r="O26" i="11"/>
  <c r="O27" i="11"/>
  <c r="O28" i="11"/>
  <c r="O29" i="11"/>
  <c r="O30" i="11"/>
  <c r="O31" i="11"/>
  <c r="O24" i="11"/>
  <c r="O5" i="11"/>
  <c r="O6" i="11"/>
  <c r="O7" i="11"/>
  <c r="O8" i="11"/>
  <c r="O9" i="11"/>
  <c r="O10" i="11"/>
  <c r="O11" i="11"/>
  <c r="O4" i="11"/>
  <c r="B30" i="11"/>
  <c r="B10" i="11"/>
  <c r="N25" i="11"/>
  <c r="N26" i="11"/>
  <c r="N27" i="11"/>
  <c r="N28" i="11"/>
  <c r="N29" i="11"/>
  <c r="N30" i="11"/>
  <c r="N31" i="11"/>
  <c r="N5" i="11"/>
  <c r="N6" i="11"/>
  <c r="N7" i="11"/>
  <c r="N8" i="11"/>
  <c r="N9" i="11"/>
  <c r="N10" i="11"/>
  <c r="N11" i="11"/>
  <c r="N24" i="11"/>
  <c r="N4" i="11"/>
  <c r="L25" i="11"/>
  <c r="L26" i="11"/>
  <c r="L27" i="11"/>
  <c r="L28" i="11"/>
  <c r="L29" i="11"/>
  <c r="L30" i="11"/>
  <c r="L31" i="11"/>
  <c r="L24" i="11"/>
  <c r="K25" i="11"/>
  <c r="K26" i="11"/>
  <c r="K27" i="11"/>
  <c r="K28" i="11"/>
  <c r="K29" i="11"/>
  <c r="K30" i="11"/>
  <c r="K31" i="11"/>
  <c r="K24" i="11"/>
  <c r="L5" i="11"/>
  <c r="L6" i="11"/>
  <c r="L7" i="11"/>
  <c r="L8" i="11"/>
  <c r="L9" i="11"/>
  <c r="L10" i="11"/>
  <c r="L11" i="11"/>
  <c r="L4" i="11"/>
  <c r="K5" i="11"/>
  <c r="K6" i="11"/>
  <c r="K7" i="11"/>
  <c r="K8" i="11"/>
  <c r="K9" i="11"/>
  <c r="K10" i="11"/>
  <c r="K11" i="11"/>
  <c r="K4" i="11"/>
  <c r="J25" i="11"/>
  <c r="I26" i="11" s="1"/>
  <c r="J26" i="11"/>
  <c r="J27" i="11"/>
  <c r="J28" i="11"/>
  <c r="J29" i="11"/>
  <c r="J30" i="11"/>
  <c r="J31" i="11"/>
  <c r="J24" i="11"/>
  <c r="I24" i="11" s="1"/>
  <c r="I29" i="11"/>
  <c r="J5" i="11"/>
  <c r="J6" i="11"/>
  <c r="I6" i="11" s="1"/>
  <c r="J7" i="11"/>
  <c r="I7" i="11" s="1"/>
  <c r="J8" i="11"/>
  <c r="I8" i="11" s="1"/>
  <c r="J9" i="11"/>
  <c r="I10" i="11" s="1"/>
  <c r="J10" i="11"/>
  <c r="J11" i="11"/>
  <c r="I11" i="11" s="1"/>
  <c r="J4" i="11"/>
  <c r="I4" i="11" s="1"/>
  <c r="I27" i="11"/>
  <c r="I30" i="11"/>
  <c r="I31" i="11"/>
  <c r="H5" i="11"/>
  <c r="H6" i="11"/>
  <c r="H7" i="11"/>
  <c r="H8" i="11"/>
  <c r="H9" i="11"/>
  <c r="H10" i="11"/>
  <c r="H11" i="11"/>
  <c r="H4" i="11"/>
  <c r="H25" i="11"/>
  <c r="H26" i="11"/>
  <c r="H27" i="11"/>
  <c r="H28" i="11"/>
  <c r="H29" i="11"/>
  <c r="H30" i="11"/>
  <c r="H31" i="11"/>
  <c r="H24" i="11"/>
  <c r="G25" i="11"/>
  <c r="G26" i="11"/>
  <c r="G27" i="11"/>
  <c r="G28" i="11"/>
  <c r="G29" i="11"/>
  <c r="G30" i="11"/>
  <c r="G31" i="11"/>
  <c r="G24" i="11"/>
  <c r="G5" i="11"/>
  <c r="G6" i="11"/>
  <c r="G7" i="11"/>
  <c r="G8" i="11"/>
  <c r="G9" i="11"/>
  <c r="G10" i="11"/>
  <c r="G11" i="11"/>
  <c r="G4" i="11"/>
  <c r="F25" i="11"/>
  <c r="F26" i="11"/>
  <c r="F27" i="11"/>
  <c r="F28" i="11"/>
  <c r="F29" i="11"/>
  <c r="F30" i="11"/>
  <c r="F31" i="11"/>
  <c r="F5" i="11"/>
  <c r="F6" i="11"/>
  <c r="F7" i="11"/>
  <c r="F8" i="11"/>
  <c r="F9" i="11"/>
  <c r="F10" i="11"/>
  <c r="F11" i="11"/>
  <c r="F4" i="11"/>
  <c r="F24" i="11"/>
  <c r="B28" i="11"/>
  <c r="B8" i="11"/>
  <c r="B27" i="11"/>
  <c r="B7" i="11"/>
  <c r="B26" i="11"/>
  <c r="B6" i="11"/>
  <c r="I25" i="11" l="1"/>
  <c r="I28" i="11"/>
  <c r="I9" i="11"/>
  <c r="I5" i="11"/>
  <c r="B5" i="11" l="1"/>
  <c r="B25" i="11"/>
  <c r="B24" i="11"/>
  <c r="B23" i="11"/>
  <c r="B4" i="11"/>
  <c r="B3" i="11"/>
  <c r="E6" i="7"/>
  <c r="E3" i="7"/>
  <c r="E5" i="7"/>
  <c r="E2" i="7"/>
  <c r="F2" i="7"/>
  <c r="B5" i="6" l="1"/>
  <c r="B4" i="6"/>
  <c r="B3" i="6"/>
  <c r="N9" i="3"/>
  <c r="N22" i="3"/>
  <c r="B8" i="8" s="1"/>
  <c r="N10" i="3"/>
  <c r="J19" i="3"/>
  <c r="J20" i="3"/>
  <c r="J21" i="3"/>
  <c r="J22" i="3"/>
  <c r="J23" i="3"/>
  <c r="J18" i="3"/>
  <c r="N20" i="3"/>
  <c r="J6" i="3"/>
  <c r="J7" i="3"/>
  <c r="J8" i="3"/>
  <c r="J9" i="3"/>
  <c r="J10" i="3"/>
  <c r="J11" i="3"/>
  <c r="J5" i="3"/>
  <c r="N7" i="3"/>
  <c r="B9" i="6" l="1"/>
  <c r="B11" i="6" s="1"/>
  <c r="B10" i="6"/>
  <c r="B5" i="5"/>
  <c r="B12" i="5"/>
  <c r="B4" i="5"/>
  <c r="B11" i="5"/>
  <c r="B10" i="5"/>
  <c r="B3" i="5"/>
  <c r="H19" i="3"/>
  <c r="H20" i="3"/>
  <c r="H21" i="3"/>
  <c r="H22" i="3"/>
  <c r="H23" i="3"/>
  <c r="H18" i="3"/>
  <c r="G20" i="3"/>
  <c r="G21" i="3" s="1"/>
  <c r="G22" i="3" s="1"/>
  <c r="G23" i="3" s="1"/>
  <c r="G19" i="3"/>
  <c r="G18" i="3"/>
  <c r="H6" i="3" l="1"/>
  <c r="H7" i="3"/>
  <c r="H8" i="3"/>
  <c r="H9" i="3"/>
  <c r="H10" i="3"/>
  <c r="H11" i="3"/>
  <c r="H5" i="3"/>
  <c r="G7" i="3"/>
  <c r="G8" i="3" s="1"/>
  <c r="G9" i="3" s="1"/>
  <c r="G10" i="3" s="1"/>
  <c r="G11" i="3" s="1"/>
  <c r="G6" i="3"/>
  <c r="G5" i="3"/>
  <c r="F24" i="3"/>
  <c r="F19" i="3"/>
  <c r="F20" i="3"/>
  <c r="F21" i="3"/>
  <c r="F22" i="3"/>
  <c r="F23" i="3"/>
  <c r="F18" i="3"/>
  <c r="E24" i="3"/>
  <c r="E19" i="3"/>
  <c r="E20" i="3"/>
  <c r="E21" i="3"/>
  <c r="E22" i="3"/>
  <c r="E23" i="3"/>
  <c r="E18" i="3"/>
  <c r="N18" i="3"/>
  <c r="N19" i="3"/>
  <c r="F5" i="3"/>
  <c r="F6" i="3"/>
  <c r="F7" i="3"/>
  <c r="F8" i="3"/>
  <c r="F9" i="3"/>
  <c r="F10" i="3"/>
  <c r="F11" i="3"/>
  <c r="E6" i="3"/>
  <c r="E7" i="3"/>
  <c r="E8" i="3"/>
  <c r="E9" i="3"/>
  <c r="E10" i="3"/>
  <c r="E11" i="3"/>
  <c r="E5" i="3"/>
  <c r="F12" i="3"/>
  <c r="N6" i="3"/>
  <c r="N5" i="3"/>
  <c r="E12" i="3" l="1"/>
</calcChain>
</file>

<file path=xl/sharedStrings.xml><?xml version="1.0" encoding="utf-8"?>
<sst xmlns="http://schemas.openxmlformats.org/spreadsheetml/2006/main" count="148" uniqueCount="46">
  <si>
    <t>Imobilária A</t>
  </si>
  <si>
    <t>Imobilária B</t>
  </si>
  <si>
    <t>Cliente</t>
  </si>
  <si>
    <t>Apart. Vendidos</t>
  </si>
  <si>
    <t>Tempo de espera(min)</t>
  </si>
  <si>
    <t>xi-1</t>
  </si>
  <si>
    <t>xi</t>
  </si>
  <si>
    <t>Marca</t>
  </si>
  <si>
    <t>Fi</t>
  </si>
  <si>
    <t>fri</t>
  </si>
  <si>
    <t>Fri</t>
  </si>
  <si>
    <t>Minímo</t>
  </si>
  <si>
    <t>Máximo</t>
  </si>
  <si>
    <t>n</t>
  </si>
  <si>
    <t>Imobiliária A</t>
  </si>
  <si>
    <t>fi</t>
  </si>
  <si>
    <t>A) A variável em estudo é o número de apartamentos vendidos. É uma variável discreta porque representa uma contagem não podendo assim assumir valores contínuos.</t>
  </si>
  <si>
    <t>Imobiliária B</t>
  </si>
  <si>
    <t>Média</t>
  </si>
  <si>
    <t>Mediana</t>
  </si>
  <si>
    <t>Moda</t>
  </si>
  <si>
    <t>Variância</t>
  </si>
  <si>
    <t>Desvio-Padrão</t>
  </si>
  <si>
    <t>aux. Desvio padrão</t>
  </si>
  <si>
    <t>x-s</t>
  </si>
  <si>
    <t>x+s</t>
  </si>
  <si>
    <t>nº clientes</t>
  </si>
  <si>
    <t>RESPOSTA</t>
  </si>
  <si>
    <t>Assimetria</t>
  </si>
  <si>
    <t>Os dados da amostra são assimétricos positivos, ou seja, apresentam uma tendência de cauda mais longa à direita.</t>
  </si>
  <si>
    <t>Os dados da amostra são assimétricos negativos, ou seja, apresentam uma tendência de cauda mais longa à esquerda.</t>
  </si>
  <si>
    <t>Mínimo</t>
  </si>
  <si>
    <t>Amplitude</t>
  </si>
  <si>
    <t>nº de classes</t>
  </si>
  <si>
    <t>largura</t>
  </si>
  <si>
    <t xml:space="preserve">largura fixada </t>
  </si>
  <si>
    <t>classe i</t>
  </si>
  <si>
    <t>aux. Média</t>
  </si>
  <si>
    <t>aux. Dp</t>
  </si>
  <si>
    <t>aux. M3</t>
  </si>
  <si>
    <t>aux. M4</t>
  </si>
  <si>
    <t>Desvio Padrão</t>
  </si>
  <si>
    <t>Coeficiente</t>
  </si>
  <si>
    <t>Curtose</t>
  </si>
  <si>
    <t>Percentil 20</t>
  </si>
  <si>
    <t>Percentil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</si>
</sst>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Absoluta 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 b)'!$E$5:$E$11</c:f>
              <c:numCache>
                <c:formatCode>General</c:formatCode>
                <c:ptCount val="7"/>
                <c:pt idx="0">
                  <c:v>61</c:v>
                </c:pt>
                <c:pt idx="1">
                  <c:v>61</c:v>
                </c:pt>
                <c:pt idx="2">
                  <c:v>27</c:v>
                </c:pt>
                <c:pt idx="3">
                  <c:v>20</c:v>
                </c:pt>
                <c:pt idx="4">
                  <c:v>21</c:v>
                </c:pt>
                <c:pt idx="5">
                  <c:v>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6-9B46-BE07-6FAA63509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16015"/>
        <c:axId val="98980911"/>
      </c:barChart>
      <c:catAx>
        <c:axId val="9811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980911"/>
        <c:crosses val="autoZero"/>
        <c:auto val="1"/>
        <c:lblAlgn val="ctr"/>
        <c:lblOffset val="100"/>
        <c:noMultiLvlLbl val="0"/>
      </c:catAx>
      <c:valAx>
        <c:axId val="989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11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Relativa</a:t>
            </a:r>
            <a:r>
              <a:rPr lang="pt-BR" baseline="0"/>
              <a:t> fi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 b)'!$F$5:$F$11</c:f>
              <c:numCache>
                <c:formatCode>General</c:formatCode>
                <c:ptCount val="7"/>
                <c:pt idx="0">
                  <c:v>0.30499999999999999</c:v>
                </c:pt>
                <c:pt idx="1">
                  <c:v>0.30499999999999999</c:v>
                </c:pt>
                <c:pt idx="2">
                  <c:v>0.13500000000000001</c:v>
                </c:pt>
                <c:pt idx="3">
                  <c:v>0.1</c:v>
                </c:pt>
                <c:pt idx="4">
                  <c:v>0.105</c:v>
                </c:pt>
                <c:pt idx="5">
                  <c:v>4.4999999999999998E-2</c:v>
                </c:pt>
                <c:pt idx="6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D-E141-B9D1-F5E215A2A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016800"/>
        <c:axId val="1755018528"/>
      </c:barChart>
      <c:catAx>
        <c:axId val="175501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5018528"/>
        <c:crosses val="autoZero"/>
        <c:auto val="1"/>
        <c:lblAlgn val="ctr"/>
        <c:lblOffset val="100"/>
        <c:noMultiLvlLbl val="0"/>
      </c:catAx>
      <c:valAx>
        <c:axId val="17550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50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Absoluta 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 b)'!$E$18:$E$23</c:f>
              <c:numCache>
                <c:formatCode>General</c:formatCode>
                <c:ptCount val="6"/>
                <c:pt idx="0">
                  <c:v>41</c:v>
                </c:pt>
                <c:pt idx="1">
                  <c:v>49</c:v>
                </c:pt>
                <c:pt idx="2">
                  <c:v>59</c:v>
                </c:pt>
                <c:pt idx="3">
                  <c:v>33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F-9341-810F-D37C20614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03759"/>
        <c:axId val="97861711"/>
      </c:barChart>
      <c:catAx>
        <c:axId val="996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861711"/>
        <c:crosses val="autoZero"/>
        <c:auto val="1"/>
        <c:lblAlgn val="ctr"/>
        <c:lblOffset val="100"/>
        <c:noMultiLvlLbl val="0"/>
      </c:catAx>
      <c:valAx>
        <c:axId val="978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60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 b)'!$F$18:$F$23</c:f>
              <c:numCache>
                <c:formatCode>General</c:formatCode>
                <c:ptCount val="6"/>
                <c:pt idx="0">
                  <c:v>0.20499999999999999</c:v>
                </c:pt>
                <c:pt idx="1">
                  <c:v>0.245</c:v>
                </c:pt>
                <c:pt idx="2">
                  <c:v>0.29499999999999998</c:v>
                </c:pt>
                <c:pt idx="3">
                  <c:v>0.16500000000000001</c:v>
                </c:pt>
                <c:pt idx="4">
                  <c:v>5.5E-2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C-204D-A9B9-6B5A27A9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61567"/>
        <c:axId val="1754555104"/>
      </c:barChart>
      <c:catAx>
        <c:axId val="9946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4555104"/>
        <c:crosses val="autoZero"/>
        <c:auto val="1"/>
        <c:lblAlgn val="ctr"/>
        <c:lblOffset val="100"/>
        <c:noMultiLvlLbl val="0"/>
      </c:catAx>
      <c:valAx>
        <c:axId val="17545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46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Distribuição de dados Imobiliária A</a:t>
            </a:r>
          </a:p>
        </cx:rich>
      </cx:tx>
    </cx:title>
    <cx:plotArea>
      <cx:plotAreaRegion>
        <cx:series layoutId="clusteredColumn" uniqueId="{1ABBD54B-81AC-554F-A30C-74840BAA162A}">
          <cx:tx>
            <cx:txData>
              <cx:f>_xlchart.v1.7</cx:f>
              <cx:v>Imobilária A Tempo de espera(min)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Distribuição de dados Imobiliária B</a:t>
            </a:r>
            <a:endParaRPr lang="pt-PT">
              <a:effectLst/>
            </a:endParaRPr>
          </a:p>
        </cx:rich>
      </cx:tx>
    </cx:title>
    <cx:plotArea>
      <cx:plotAreaRegion>
        <cx:series layoutId="clusteredColumn" uniqueId="{E2D5B2EA-1EE5-3B4C-9A40-D362BBEBF966}">
          <cx:tx>
            <cx:txData>
              <cx:f>_xlchart.v1.4</cx:f>
              <cx:v>Imobilária B Tempo de espera(min)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2</xdr:row>
      <xdr:rowOff>57150</xdr:rowOff>
    </xdr:from>
    <xdr:to>
      <xdr:col>6</xdr:col>
      <xdr:colOff>552450</xdr:colOff>
      <xdr:row>15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00C442-01F3-8E24-4DEC-65A10EF85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2</xdr:row>
      <xdr:rowOff>69850</xdr:rowOff>
    </xdr:from>
    <xdr:to>
      <xdr:col>13</xdr:col>
      <xdr:colOff>577850</xdr:colOff>
      <xdr:row>15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C1B473-F6EC-CB16-C76E-71532F4D9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21</xdr:row>
      <xdr:rowOff>82550</xdr:rowOff>
    </xdr:from>
    <xdr:to>
      <xdr:col>6</xdr:col>
      <xdr:colOff>552450</xdr:colOff>
      <xdr:row>34</xdr:row>
      <xdr:rowOff>184150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9E6A4F5-DE24-25FB-9712-AE6B879CF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21</xdr:row>
      <xdr:rowOff>107950</xdr:rowOff>
    </xdr:from>
    <xdr:to>
      <xdr:col>13</xdr:col>
      <xdr:colOff>596900</xdr:colOff>
      <xdr:row>35</xdr:row>
      <xdr:rowOff>6350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A291DE-6E2E-A15C-7E18-DFFA8F8C4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520700</xdr:colOff>
      <xdr:row>2</xdr:row>
      <xdr:rowOff>114300</xdr:rowOff>
    </xdr:from>
    <xdr:ext cx="5486400" cy="315971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5622D4F-B295-A314-6314-5A5642551681}"/>
            </a:ext>
          </a:extLst>
        </xdr:cNvPr>
        <xdr:cNvSpPr txBox="1"/>
      </xdr:nvSpPr>
      <xdr:spPr>
        <a:xfrm>
          <a:off x="520700" y="520700"/>
          <a:ext cx="5486400" cy="31597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Em termos de assimetria, a primeira distribuição é classificada como assimétrica positiva, com uma tendência de cauda mais longa à direita. Já a segunda distribuição é classificada como assimétrica negativa, com uma tendência de cauda mais longa à esquerda. Isso significa que os dados em cada distribuição se concentram de maneira diferente em relação à média.</a:t>
          </a:r>
        </a:p>
        <a:p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 primeira distribuição, a média é de aproximadamente 2.55, enquanto a mediana é 2. Isso indica que a distribuição pode ter uma leve assimetria positiva, com alguns valores mais altos puxando a média para cima em relação à mediana.</a:t>
          </a:r>
        </a:p>
        <a:p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Já na segunda distribuição, a média é de cerca de 2.725 e a mediana é 3. Nesse caso, a distribuição parece ter uma leve assimetria negativa, com alguns valores mais baixos puxando a média para baixo em relação à mediana.</a:t>
          </a:r>
          <a:endParaRPr lang="pt-BR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673100</xdr:colOff>
      <xdr:row>2</xdr:row>
      <xdr:rowOff>177800</xdr:rowOff>
    </xdr:from>
    <xdr:ext cx="5956300" cy="9687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6244FBA-B566-24A7-00D5-478A7E048AC2}"/>
            </a:ext>
          </a:extLst>
        </xdr:cNvPr>
        <xdr:cNvSpPr txBox="1"/>
      </xdr:nvSpPr>
      <xdr:spPr>
        <a:xfrm>
          <a:off x="673100" y="584200"/>
          <a:ext cx="5956300" cy="968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variável em estudo é o tempo que um cliente espera para ser atendido em cada uma das imobiliárias (A e B). Essa variável é uma medida de tempo e pode ser classificada como uma variável quantitativa contínua, pois pode assumir valores numéricos ao longo de uma escala contínua.2</a:t>
          </a:r>
          <a:endParaRPr lang="pt-BR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4</xdr:row>
      <xdr:rowOff>31750</xdr:rowOff>
    </xdr:from>
    <xdr:to>
      <xdr:col>9</xdr:col>
      <xdr:colOff>12700</xdr:colOff>
      <xdr:row>19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1C8AB03-1F20-5FA1-1A5D-E128DD2BAF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" y="844550"/>
              <a:ext cx="6546850" cy="320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19050</xdr:colOff>
      <xdr:row>4</xdr:row>
      <xdr:rowOff>31750</xdr:rowOff>
    </xdr:from>
    <xdr:to>
      <xdr:col>17</xdr:col>
      <xdr:colOff>241300</xdr:colOff>
      <xdr:row>20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56CE697-9914-A1EC-694F-20829C4507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4050" y="844550"/>
              <a:ext cx="6000750" cy="324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508000</xdr:colOff>
      <xdr:row>14</xdr:row>
      <xdr:rowOff>152400</xdr:rowOff>
    </xdr:from>
    <xdr:ext cx="6146800" cy="9687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B16F253-BE92-4AB0-523B-ECE2E47BC819}"/>
            </a:ext>
          </a:extLst>
        </xdr:cNvPr>
        <xdr:cNvSpPr txBox="1"/>
      </xdr:nvSpPr>
      <xdr:spPr>
        <a:xfrm>
          <a:off x="1333500" y="2997200"/>
          <a:ext cx="6146800" cy="968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 base nestas informações, concluímos que a imobiliária B apresenta uma dispersão maior nos dados em relação à média em comparação com a imobiliária A. No entanto, a imobiliária B possui uma menor dispersão relativa em relação à média, indicando uma maior consistência nos dados em relação à média. </a:t>
          </a:r>
          <a:endParaRPr lang="pt-BR" sz="14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</xdr:row>
      <xdr:rowOff>152400</xdr:rowOff>
    </xdr:from>
    <xdr:ext cx="6667500" cy="2064219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D9CFB42-4D00-0E21-9529-0A5A2DF066FD}"/>
            </a:ext>
          </a:extLst>
        </xdr:cNvPr>
        <xdr:cNvSpPr txBox="1"/>
      </xdr:nvSpPr>
      <xdr:spPr>
        <a:xfrm>
          <a:off x="1651000" y="1371600"/>
          <a:ext cx="6667500" cy="2064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imobiliária B apresenta uma dispersão um pouco maior dos dados em relação à imobiliária A, conforme indicado pela variância e pelo desvio padrão.</a:t>
          </a:r>
        </a:p>
        <a:p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 coeficiente de variação da imobiliária B é menor, o que sugere uma dispersão relativa menor dos dados em relação à média em comparação com a imobiliária A.</a:t>
          </a:r>
        </a:p>
        <a:p>
          <a:r>
            <a:rPr lang="pt-PT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Comparando as duas imobiliárias, podemos observar que a imobiliária A apresenta uma assimetria ligeiramente mais positiva e uma curtose ligeiramente maior do que a imobiliária B. Isso sugere que a distribuição dos dados da imobiliária A é um pouco mais assimétrica para a direita e tem caudas mais pesadas em comparação com a distribuição dos dados da imobiliária B.</a:t>
          </a:r>
          <a:endParaRPr lang="pt-BR" sz="14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6596-9020-5E41-8EDC-87D72086AE99}">
  <dimension ref="A1:E202"/>
  <sheetViews>
    <sheetView workbookViewId="0">
      <selection activeCell="E1" sqref="E1:E1048576"/>
    </sheetView>
  </sheetViews>
  <sheetFormatPr baseColWidth="10" defaultRowHeight="16" x14ac:dyDescent="0.2"/>
  <cols>
    <col min="2" max="3" width="14.1640625" bestFit="1" customWidth="1"/>
    <col min="4" max="5" width="20" bestFit="1" customWidth="1"/>
  </cols>
  <sheetData>
    <row r="1" spans="1:5" x14ac:dyDescent="0.2">
      <c r="B1" t="s">
        <v>0</v>
      </c>
      <c r="C1" t="s">
        <v>1</v>
      </c>
      <c r="D1" t="s">
        <v>0</v>
      </c>
      <c r="E1" t="s">
        <v>1</v>
      </c>
    </row>
    <row r="2" spans="1:5" x14ac:dyDescent="0.2">
      <c r="A2" t="s">
        <v>2</v>
      </c>
      <c r="B2" t="s">
        <v>3</v>
      </c>
      <c r="C2" t="s">
        <v>3</v>
      </c>
      <c r="D2" t="s">
        <v>4</v>
      </c>
      <c r="E2" t="s">
        <v>4</v>
      </c>
    </row>
    <row r="3" spans="1:5" x14ac:dyDescent="0.2">
      <c r="A3">
        <v>1</v>
      </c>
      <c r="B3">
        <v>1</v>
      </c>
      <c r="C3">
        <v>4</v>
      </c>
      <c r="D3" s="1">
        <v>20.420000000000002</v>
      </c>
      <c r="E3">
        <v>22.64</v>
      </c>
    </row>
    <row r="4" spans="1:5" x14ac:dyDescent="0.2">
      <c r="A4">
        <v>2</v>
      </c>
      <c r="B4">
        <v>6</v>
      </c>
      <c r="C4">
        <v>4</v>
      </c>
      <c r="D4" s="1">
        <v>26.86</v>
      </c>
      <c r="E4">
        <v>29.74</v>
      </c>
    </row>
    <row r="5" spans="1:5" x14ac:dyDescent="0.2">
      <c r="A5">
        <v>3</v>
      </c>
      <c r="B5">
        <v>2</v>
      </c>
      <c r="C5">
        <v>6</v>
      </c>
      <c r="D5" s="1">
        <v>22.33</v>
      </c>
      <c r="E5">
        <v>25.53</v>
      </c>
    </row>
    <row r="6" spans="1:5" x14ac:dyDescent="0.2">
      <c r="A6">
        <v>4</v>
      </c>
      <c r="B6">
        <v>5</v>
      </c>
      <c r="C6">
        <v>4</v>
      </c>
      <c r="D6" s="1">
        <v>25.68</v>
      </c>
      <c r="E6">
        <v>29.29</v>
      </c>
    </row>
    <row r="7" spans="1:5" x14ac:dyDescent="0.2">
      <c r="A7">
        <v>5</v>
      </c>
      <c r="B7">
        <v>3</v>
      </c>
      <c r="C7">
        <v>1</v>
      </c>
      <c r="D7" s="1">
        <v>22.76</v>
      </c>
      <c r="E7">
        <v>26.19</v>
      </c>
    </row>
    <row r="8" spans="1:5" x14ac:dyDescent="0.2">
      <c r="A8">
        <v>6</v>
      </c>
      <c r="B8">
        <v>1</v>
      </c>
      <c r="C8">
        <v>3</v>
      </c>
      <c r="D8" s="1">
        <v>17.420000000000002</v>
      </c>
      <c r="E8">
        <v>20.34</v>
      </c>
    </row>
    <row r="9" spans="1:5" x14ac:dyDescent="0.2">
      <c r="A9">
        <v>7</v>
      </c>
      <c r="B9">
        <v>1</v>
      </c>
      <c r="C9">
        <v>3</v>
      </c>
      <c r="D9" s="1">
        <v>17.96</v>
      </c>
      <c r="E9">
        <v>20.53</v>
      </c>
    </row>
    <row r="10" spans="1:5" x14ac:dyDescent="0.2">
      <c r="A10">
        <v>8</v>
      </c>
      <c r="B10">
        <v>4</v>
      </c>
      <c r="C10">
        <v>1</v>
      </c>
      <c r="D10" s="1">
        <v>24.34</v>
      </c>
      <c r="E10">
        <v>28.25</v>
      </c>
    </row>
    <row r="11" spans="1:5" x14ac:dyDescent="0.2">
      <c r="A11">
        <v>9</v>
      </c>
      <c r="B11">
        <v>2</v>
      </c>
      <c r="C11">
        <v>3</v>
      </c>
      <c r="D11" s="1">
        <v>20.74</v>
      </c>
      <c r="E11">
        <v>23.07</v>
      </c>
    </row>
    <row r="12" spans="1:5" x14ac:dyDescent="0.2">
      <c r="A12">
        <v>10</v>
      </c>
      <c r="B12">
        <v>2</v>
      </c>
      <c r="C12">
        <v>1</v>
      </c>
      <c r="D12" s="1">
        <v>22</v>
      </c>
      <c r="E12">
        <v>25.01</v>
      </c>
    </row>
    <row r="13" spans="1:5" x14ac:dyDescent="0.2">
      <c r="A13">
        <v>11</v>
      </c>
      <c r="B13">
        <v>2</v>
      </c>
      <c r="C13">
        <v>2</v>
      </c>
      <c r="D13" s="1">
        <v>20.69</v>
      </c>
      <c r="E13">
        <v>23</v>
      </c>
    </row>
    <row r="14" spans="1:5" x14ac:dyDescent="0.2">
      <c r="A14">
        <v>12</v>
      </c>
      <c r="B14">
        <v>4</v>
      </c>
      <c r="C14">
        <v>1</v>
      </c>
      <c r="D14" s="1">
        <v>24.25</v>
      </c>
      <c r="E14">
        <v>28.16</v>
      </c>
    </row>
    <row r="15" spans="1:5" x14ac:dyDescent="0.2">
      <c r="A15">
        <v>13</v>
      </c>
      <c r="B15">
        <v>5</v>
      </c>
      <c r="C15">
        <v>2</v>
      </c>
      <c r="D15" s="1">
        <v>25.38</v>
      </c>
      <c r="E15">
        <v>29.12</v>
      </c>
    </row>
    <row r="16" spans="1:5" x14ac:dyDescent="0.2">
      <c r="A16">
        <v>14</v>
      </c>
      <c r="B16">
        <v>3</v>
      </c>
      <c r="C16">
        <v>3</v>
      </c>
      <c r="D16" s="1">
        <v>22.8</v>
      </c>
      <c r="E16">
        <v>26.26</v>
      </c>
    </row>
    <row r="17" spans="1:5" x14ac:dyDescent="0.2">
      <c r="A17">
        <v>15</v>
      </c>
      <c r="B17">
        <v>1</v>
      </c>
      <c r="C17">
        <v>2</v>
      </c>
      <c r="D17" s="1">
        <v>18.690000000000001</v>
      </c>
      <c r="E17">
        <v>20.93</v>
      </c>
    </row>
    <row r="18" spans="1:5" x14ac:dyDescent="0.2">
      <c r="A18">
        <v>16</v>
      </c>
      <c r="B18">
        <v>1</v>
      </c>
      <c r="C18">
        <v>2</v>
      </c>
      <c r="D18" s="1">
        <v>20.39</v>
      </c>
      <c r="E18">
        <v>22.59</v>
      </c>
    </row>
    <row r="19" spans="1:5" x14ac:dyDescent="0.2">
      <c r="A19">
        <v>17</v>
      </c>
      <c r="B19">
        <v>5</v>
      </c>
      <c r="C19">
        <v>1</v>
      </c>
      <c r="D19" s="1">
        <v>24.49</v>
      </c>
      <c r="E19">
        <v>28.4</v>
      </c>
    </row>
    <row r="20" spans="1:5" x14ac:dyDescent="0.2">
      <c r="A20">
        <v>18</v>
      </c>
      <c r="B20">
        <v>2</v>
      </c>
      <c r="C20">
        <v>3</v>
      </c>
      <c r="D20" s="1">
        <v>21.28</v>
      </c>
      <c r="E20">
        <v>23.86</v>
      </c>
    </row>
    <row r="21" spans="1:5" x14ac:dyDescent="0.2">
      <c r="A21">
        <v>19</v>
      </c>
      <c r="B21">
        <v>3</v>
      </c>
      <c r="C21">
        <v>3</v>
      </c>
      <c r="D21" s="1">
        <v>23.38</v>
      </c>
      <c r="E21">
        <v>27.1</v>
      </c>
    </row>
    <row r="22" spans="1:5" x14ac:dyDescent="0.2">
      <c r="A22">
        <v>20</v>
      </c>
      <c r="B22">
        <v>7</v>
      </c>
      <c r="C22">
        <v>2</v>
      </c>
      <c r="D22" s="1">
        <v>27.82</v>
      </c>
      <c r="E22">
        <v>29.9</v>
      </c>
    </row>
    <row r="23" spans="1:5" x14ac:dyDescent="0.2">
      <c r="A23">
        <v>21</v>
      </c>
      <c r="B23">
        <v>5</v>
      </c>
      <c r="C23">
        <v>3</v>
      </c>
      <c r="D23" s="1">
        <v>24.58</v>
      </c>
      <c r="E23">
        <v>28.49</v>
      </c>
    </row>
    <row r="24" spans="1:5" x14ac:dyDescent="0.2">
      <c r="A24">
        <v>22</v>
      </c>
      <c r="B24">
        <v>1</v>
      </c>
      <c r="C24">
        <v>1</v>
      </c>
      <c r="D24" s="1">
        <v>19.54</v>
      </c>
      <c r="E24">
        <v>21.62</v>
      </c>
    </row>
    <row r="25" spans="1:5" x14ac:dyDescent="0.2">
      <c r="A25">
        <v>23</v>
      </c>
      <c r="B25">
        <v>3</v>
      </c>
      <c r="C25">
        <v>1</v>
      </c>
      <c r="D25" s="1">
        <v>23.39</v>
      </c>
      <c r="E25">
        <v>27.11</v>
      </c>
    </row>
    <row r="26" spans="1:5" x14ac:dyDescent="0.2">
      <c r="A26">
        <v>24</v>
      </c>
      <c r="B26">
        <v>2</v>
      </c>
      <c r="C26">
        <v>2</v>
      </c>
      <c r="D26" s="1">
        <v>21.78</v>
      </c>
      <c r="E26">
        <v>24.66</v>
      </c>
    </row>
    <row r="27" spans="1:5" x14ac:dyDescent="0.2">
      <c r="A27">
        <v>25</v>
      </c>
      <c r="B27">
        <v>3</v>
      </c>
      <c r="C27">
        <v>2</v>
      </c>
      <c r="D27" s="1">
        <v>23.46</v>
      </c>
      <c r="E27">
        <v>27.2</v>
      </c>
    </row>
    <row r="28" spans="1:5" x14ac:dyDescent="0.2">
      <c r="A28">
        <v>26</v>
      </c>
      <c r="B28">
        <v>1</v>
      </c>
      <c r="C28">
        <v>3</v>
      </c>
      <c r="D28" s="1">
        <v>19.260000000000002</v>
      </c>
      <c r="E28">
        <v>21.37</v>
      </c>
    </row>
    <row r="29" spans="1:5" x14ac:dyDescent="0.2">
      <c r="A29">
        <v>27</v>
      </c>
      <c r="B29">
        <v>6</v>
      </c>
      <c r="C29">
        <v>2</v>
      </c>
      <c r="D29" s="1">
        <v>26.95</v>
      </c>
      <c r="E29">
        <v>29.76</v>
      </c>
    </row>
    <row r="30" spans="1:5" x14ac:dyDescent="0.2">
      <c r="A30">
        <v>28</v>
      </c>
      <c r="B30">
        <v>1</v>
      </c>
      <c r="C30">
        <v>2</v>
      </c>
      <c r="D30" s="1">
        <v>19.95</v>
      </c>
      <c r="E30">
        <v>22.06</v>
      </c>
    </row>
    <row r="31" spans="1:5" x14ac:dyDescent="0.2">
      <c r="A31">
        <v>29</v>
      </c>
      <c r="B31">
        <v>1</v>
      </c>
      <c r="C31">
        <v>3</v>
      </c>
      <c r="D31" s="1">
        <v>20.58</v>
      </c>
      <c r="E31">
        <v>22.86</v>
      </c>
    </row>
    <row r="32" spans="1:5" x14ac:dyDescent="0.2">
      <c r="A32">
        <v>30</v>
      </c>
      <c r="B32">
        <v>1</v>
      </c>
      <c r="C32">
        <v>5</v>
      </c>
      <c r="D32" s="1">
        <v>18.68</v>
      </c>
      <c r="E32">
        <v>20.92</v>
      </c>
    </row>
    <row r="33" spans="1:5" x14ac:dyDescent="0.2">
      <c r="A33">
        <v>31</v>
      </c>
      <c r="B33">
        <v>6</v>
      </c>
      <c r="C33">
        <v>3</v>
      </c>
      <c r="D33" s="1">
        <v>25.78</v>
      </c>
      <c r="E33">
        <v>29.35</v>
      </c>
    </row>
    <row r="34" spans="1:5" x14ac:dyDescent="0.2">
      <c r="A34">
        <v>32</v>
      </c>
      <c r="B34">
        <v>1</v>
      </c>
      <c r="C34">
        <v>1</v>
      </c>
      <c r="D34" s="1">
        <v>16.940000000000001</v>
      </c>
      <c r="E34">
        <v>20.22</v>
      </c>
    </row>
    <row r="35" spans="1:5" x14ac:dyDescent="0.2">
      <c r="A35">
        <v>33</v>
      </c>
      <c r="B35">
        <v>2</v>
      </c>
      <c r="C35">
        <v>1</v>
      </c>
      <c r="D35" s="1">
        <v>20.71</v>
      </c>
      <c r="E35">
        <v>23.03</v>
      </c>
    </row>
    <row r="36" spans="1:5" x14ac:dyDescent="0.2">
      <c r="A36">
        <v>34</v>
      </c>
      <c r="B36">
        <v>2</v>
      </c>
      <c r="C36">
        <v>1</v>
      </c>
      <c r="D36" s="1">
        <v>22.14</v>
      </c>
      <c r="E36">
        <v>25.22</v>
      </c>
    </row>
    <row r="37" spans="1:5" x14ac:dyDescent="0.2">
      <c r="A37">
        <v>35</v>
      </c>
      <c r="B37">
        <v>4</v>
      </c>
      <c r="C37">
        <v>1</v>
      </c>
      <c r="D37" s="1">
        <v>23.86</v>
      </c>
      <c r="E37">
        <v>27.72</v>
      </c>
    </row>
    <row r="38" spans="1:5" x14ac:dyDescent="0.2">
      <c r="A38">
        <v>36</v>
      </c>
      <c r="B38">
        <v>2</v>
      </c>
      <c r="C38">
        <v>4</v>
      </c>
      <c r="D38" s="1">
        <v>21.13</v>
      </c>
      <c r="E38">
        <v>23.64</v>
      </c>
    </row>
    <row r="39" spans="1:5" x14ac:dyDescent="0.2">
      <c r="A39">
        <v>37</v>
      </c>
      <c r="B39">
        <v>2</v>
      </c>
      <c r="C39">
        <v>3</v>
      </c>
      <c r="D39" s="1">
        <v>20.62</v>
      </c>
      <c r="E39">
        <v>22.9</v>
      </c>
    </row>
    <row r="40" spans="1:5" x14ac:dyDescent="0.2">
      <c r="A40">
        <v>38</v>
      </c>
      <c r="B40">
        <v>4</v>
      </c>
      <c r="C40">
        <v>2</v>
      </c>
      <c r="D40" s="1">
        <v>25.72</v>
      </c>
      <c r="E40">
        <v>28.25</v>
      </c>
    </row>
    <row r="41" spans="1:5" x14ac:dyDescent="0.2">
      <c r="A41">
        <v>39</v>
      </c>
      <c r="B41">
        <v>2</v>
      </c>
      <c r="C41">
        <v>4</v>
      </c>
      <c r="D41" s="1">
        <v>23.12</v>
      </c>
      <c r="E41">
        <v>24.9</v>
      </c>
    </row>
    <row r="42" spans="1:5" x14ac:dyDescent="0.2">
      <c r="A42">
        <v>40</v>
      </c>
      <c r="B42">
        <v>2</v>
      </c>
      <c r="C42">
        <v>3</v>
      </c>
      <c r="D42" s="1">
        <v>16.829999999999998</v>
      </c>
      <c r="E42">
        <v>23.68</v>
      </c>
    </row>
    <row r="43" spans="1:5" x14ac:dyDescent="0.2">
      <c r="A43">
        <v>41</v>
      </c>
      <c r="B43">
        <v>1</v>
      </c>
      <c r="C43">
        <v>4</v>
      </c>
      <c r="D43" s="1">
        <v>20.43</v>
      </c>
      <c r="E43">
        <v>20.239999999999998</v>
      </c>
    </row>
    <row r="44" spans="1:5" x14ac:dyDescent="0.2">
      <c r="A44">
        <v>42</v>
      </c>
      <c r="B44">
        <v>3</v>
      </c>
      <c r="C44">
        <v>4</v>
      </c>
      <c r="D44" s="1">
        <v>26.81</v>
      </c>
      <c r="E44">
        <v>26.04</v>
      </c>
    </row>
    <row r="45" spans="1:5" x14ac:dyDescent="0.2">
      <c r="A45">
        <v>43</v>
      </c>
      <c r="B45">
        <v>1</v>
      </c>
      <c r="C45">
        <v>4</v>
      </c>
      <c r="D45" s="1">
        <v>22.3</v>
      </c>
      <c r="E45">
        <v>22.47</v>
      </c>
    </row>
    <row r="46" spans="1:5" x14ac:dyDescent="0.2">
      <c r="A46">
        <v>44</v>
      </c>
      <c r="B46">
        <v>5</v>
      </c>
      <c r="C46">
        <v>2</v>
      </c>
      <c r="D46" s="1">
        <v>24.3</v>
      </c>
      <c r="E46">
        <v>28.77</v>
      </c>
    </row>
    <row r="47" spans="1:5" x14ac:dyDescent="0.2">
      <c r="A47">
        <v>45</v>
      </c>
      <c r="B47">
        <v>2</v>
      </c>
      <c r="C47">
        <v>2</v>
      </c>
      <c r="D47" s="1">
        <v>24.86</v>
      </c>
      <c r="E47">
        <v>25.1</v>
      </c>
    </row>
    <row r="48" spans="1:5" x14ac:dyDescent="0.2">
      <c r="A48">
        <v>46</v>
      </c>
      <c r="B48">
        <v>2</v>
      </c>
      <c r="C48">
        <v>3</v>
      </c>
      <c r="D48" s="1">
        <v>22.58</v>
      </c>
      <c r="E48">
        <v>24.09</v>
      </c>
    </row>
    <row r="49" spans="1:5" x14ac:dyDescent="0.2">
      <c r="A49">
        <v>47</v>
      </c>
      <c r="B49">
        <v>2</v>
      </c>
      <c r="C49">
        <v>4</v>
      </c>
      <c r="D49" s="1">
        <v>19.510000000000002</v>
      </c>
      <c r="E49">
        <v>23.93</v>
      </c>
    </row>
    <row r="50" spans="1:5" x14ac:dyDescent="0.2">
      <c r="A50">
        <v>48</v>
      </c>
      <c r="B50">
        <v>5</v>
      </c>
      <c r="C50">
        <v>3</v>
      </c>
      <c r="D50" s="1">
        <v>19.47</v>
      </c>
      <c r="E50">
        <v>29.09</v>
      </c>
    </row>
    <row r="51" spans="1:5" x14ac:dyDescent="0.2">
      <c r="A51">
        <v>49</v>
      </c>
      <c r="B51">
        <v>1</v>
      </c>
      <c r="C51">
        <v>4</v>
      </c>
      <c r="D51" s="1">
        <v>26.18</v>
      </c>
      <c r="E51">
        <v>22.16</v>
      </c>
    </row>
    <row r="52" spans="1:5" x14ac:dyDescent="0.2">
      <c r="A52">
        <v>50</v>
      </c>
      <c r="B52">
        <v>1</v>
      </c>
      <c r="C52">
        <v>2</v>
      </c>
      <c r="D52" s="1">
        <v>25.19</v>
      </c>
      <c r="E52">
        <v>22.82</v>
      </c>
    </row>
    <row r="53" spans="1:5" x14ac:dyDescent="0.2">
      <c r="A53">
        <v>51</v>
      </c>
      <c r="B53">
        <v>6</v>
      </c>
      <c r="C53">
        <v>3</v>
      </c>
      <c r="D53" s="1">
        <v>26.68</v>
      </c>
      <c r="E53">
        <v>29.68</v>
      </c>
    </row>
    <row r="54" spans="1:5" x14ac:dyDescent="0.2">
      <c r="A54">
        <v>52</v>
      </c>
      <c r="B54">
        <v>1</v>
      </c>
      <c r="C54">
        <v>1</v>
      </c>
      <c r="D54" s="1">
        <v>20.18</v>
      </c>
      <c r="E54">
        <v>20.76</v>
      </c>
    </row>
    <row r="55" spans="1:5" x14ac:dyDescent="0.2">
      <c r="A55">
        <v>53</v>
      </c>
      <c r="B55">
        <v>5</v>
      </c>
      <c r="C55">
        <v>5</v>
      </c>
      <c r="D55" s="1">
        <v>27.45</v>
      </c>
      <c r="E55">
        <v>28.89</v>
      </c>
    </row>
    <row r="56" spans="1:5" x14ac:dyDescent="0.2">
      <c r="A56">
        <v>54</v>
      </c>
      <c r="B56">
        <v>2</v>
      </c>
      <c r="C56">
        <v>1</v>
      </c>
      <c r="D56" s="1">
        <v>20.86</v>
      </c>
      <c r="E56">
        <v>25</v>
      </c>
    </row>
    <row r="57" spans="1:5" x14ac:dyDescent="0.2">
      <c r="A57">
        <v>55</v>
      </c>
      <c r="B57">
        <v>3</v>
      </c>
      <c r="C57">
        <v>4</v>
      </c>
      <c r="D57" s="1">
        <v>17.940000000000001</v>
      </c>
      <c r="E57">
        <v>26.55</v>
      </c>
    </row>
    <row r="58" spans="1:5" x14ac:dyDescent="0.2">
      <c r="A58">
        <v>56</v>
      </c>
      <c r="B58">
        <v>2</v>
      </c>
      <c r="C58">
        <v>2</v>
      </c>
      <c r="D58" s="1">
        <v>23.69</v>
      </c>
      <c r="E58">
        <v>24.06</v>
      </c>
    </row>
    <row r="59" spans="1:5" x14ac:dyDescent="0.2">
      <c r="A59">
        <v>57</v>
      </c>
      <c r="B59">
        <v>2</v>
      </c>
      <c r="C59">
        <v>3</v>
      </c>
      <c r="D59" s="1">
        <v>24.7</v>
      </c>
      <c r="E59">
        <v>23.59</v>
      </c>
    </row>
    <row r="60" spans="1:5" x14ac:dyDescent="0.2">
      <c r="A60">
        <v>58</v>
      </c>
      <c r="B60">
        <v>1</v>
      </c>
      <c r="C60">
        <v>3</v>
      </c>
      <c r="D60" s="1">
        <v>21.94</v>
      </c>
      <c r="E60">
        <v>20.329999999999998</v>
      </c>
    </row>
    <row r="61" spans="1:5" x14ac:dyDescent="0.2">
      <c r="A61">
        <v>59</v>
      </c>
      <c r="B61">
        <v>1</v>
      </c>
      <c r="C61">
        <v>4</v>
      </c>
      <c r="D61" s="1">
        <v>17.96</v>
      </c>
      <c r="E61">
        <v>22.59</v>
      </c>
    </row>
    <row r="62" spans="1:5" x14ac:dyDescent="0.2">
      <c r="A62">
        <v>60</v>
      </c>
      <c r="B62">
        <v>5</v>
      </c>
      <c r="C62">
        <v>5</v>
      </c>
      <c r="D62" s="1">
        <v>27.24</v>
      </c>
      <c r="E62">
        <v>28.9</v>
      </c>
    </row>
    <row r="63" spans="1:5" x14ac:dyDescent="0.2">
      <c r="A63">
        <v>61</v>
      </c>
      <c r="B63">
        <v>1</v>
      </c>
      <c r="C63">
        <v>1</v>
      </c>
      <c r="D63" s="1">
        <v>23.84</v>
      </c>
      <c r="E63">
        <v>22.77</v>
      </c>
    </row>
    <row r="64" spans="1:5" x14ac:dyDescent="0.2">
      <c r="A64">
        <v>62</v>
      </c>
      <c r="B64">
        <v>1</v>
      </c>
      <c r="C64">
        <v>3</v>
      </c>
      <c r="D64" s="1">
        <v>17.97</v>
      </c>
      <c r="E64">
        <v>21.7</v>
      </c>
    </row>
    <row r="65" spans="1:5" x14ac:dyDescent="0.2">
      <c r="A65">
        <v>63</v>
      </c>
      <c r="B65">
        <v>2</v>
      </c>
      <c r="C65">
        <v>2</v>
      </c>
      <c r="D65" s="1">
        <v>24.29</v>
      </c>
      <c r="E65">
        <v>24.52</v>
      </c>
    </row>
    <row r="66" spans="1:5" x14ac:dyDescent="0.2">
      <c r="A66">
        <v>64</v>
      </c>
      <c r="B66">
        <v>2</v>
      </c>
      <c r="C66">
        <v>2</v>
      </c>
      <c r="D66" s="1">
        <v>22.66</v>
      </c>
      <c r="E66">
        <v>25.38</v>
      </c>
    </row>
    <row r="67" spans="1:5" x14ac:dyDescent="0.2">
      <c r="A67">
        <v>65</v>
      </c>
      <c r="B67">
        <v>5</v>
      </c>
      <c r="C67">
        <v>3</v>
      </c>
      <c r="D67" s="1">
        <v>27</v>
      </c>
      <c r="E67">
        <v>28.41</v>
      </c>
    </row>
    <row r="68" spans="1:5" x14ac:dyDescent="0.2">
      <c r="A68">
        <v>66</v>
      </c>
      <c r="B68">
        <v>1</v>
      </c>
      <c r="C68">
        <v>4</v>
      </c>
      <c r="D68" s="1">
        <v>24.11</v>
      </c>
      <c r="E68">
        <v>22.5</v>
      </c>
    </row>
    <row r="69" spans="1:5" x14ac:dyDescent="0.2">
      <c r="A69">
        <v>67</v>
      </c>
      <c r="B69">
        <v>3</v>
      </c>
      <c r="C69">
        <v>3</v>
      </c>
      <c r="D69" s="1">
        <v>20.16</v>
      </c>
      <c r="E69">
        <v>26.4</v>
      </c>
    </row>
    <row r="70" spans="1:5" x14ac:dyDescent="0.2">
      <c r="A70">
        <v>68</v>
      </c>
      <c r="B70">
        <v>2</v>
      </c>
      <c r="C70">
        <v>1</v>
      </c>
      <c r="D70" s="1">
        <v>21.88</v>
      </c>
      <c r="E70">
        <v>24.08</v>
      </c>
    </row>
    <row r="71" spans="1:5" x14ac:dyDescent="0.2">
      <c r="A71">
        <v>69</v>
      </c>
      <c r="B71">
        <v>5</v>
      </c>
      <c r="C71">
        <v>1</v>
      </c>
      <c r="D71" s="1">
        <v>18.88</v>
      </c>
      <c r="E71">
        <v>28.81</v>
      </c>
    </row>
    <row r="72" spans="1:5" x14ac:dyDescent="0.2">
      <c r="A72">
        <v>70</v>
      </c>
      <c r="B72">
        <v>4</v>
      </c>
      <c r="C72">
        <v>2</v>
      </c>
      <c r="D72" s="1">
        <v>21.87</v>
      </c>
      <c r="E72">
        <v>28.26</v>
      </c>
    </row>
    <row r="73" spans="1:5" x14ac:dyDescent="0.2">
      <c r="A73">
        <v>71</v>
      </c>
      <c r="B73">
        <v>2</v>
      </c>
      <c r="C73">
        <v>2</v>
      </c>
      <c r="D73" s="1">
        <v>22.36</v>
      </c>
      <c r="E73">
        <v>24.82</v>
      </c>
    </row>
    <row r="74" spans="1:5" x14ac:dyDescent="0.2">
      <c r="A74">
        <v>72</v>
      </c>
      <c r="B74">
        <v>1</v>
      </c>
      <c r="C74">
        <v>3</v>
      </c>
      <c r="D74" s="1">
        <v>25.74</v>
      </c>
      <c r="E74">
        <v>20.96</v>
      </c>
    </row>
    <row r="75" spans="1:5" x14ac:dyDescent="0.2">
      <c r="A75">
        <v>73</v>
      </c>
      <c r="B75">
        <v>2</v>
      </c>
      <c r="C75">
        <v>4</v>
      </c>
      <c r="D75" s="1">
        <v>21.27</v>
      </c>
      <c r="E75">
        <v>24.36</v>
      </c>
    </row>
    <row r="76" spans="1:5" x14ac:dyDescent="0.2">
      <c r="A76">
        <v>74</v>
      </c>
      <c r="B76">
        <v>2</v>
      </c>
      <c r="C76">
        <v>4</v>
      </c>
      <c r="D76" s="1">
        <v>20.67</v>
      </c>
      <c r="E76">
        <v>22.92</v>
      </c>
    </row>
    <row r="77" spans="1:5" x14ac:dyDescent="0.2">
      <c r="A77">
        <v>75</v>
      </c>
      <c r="B77">
        <v>4</v>
      </c>
      <c r="C77">
        <v>2</v>
      </c>
      <c r="D77" s="1">
        <v>20.92</v>
      </c>
      <c r="E77">
        <v>28.19</v>
      </c>
    </row>
    <row r="78" spans="1:5" x14ac:dyDescent="0.2">
      <c r="A78">
        <v>76</v>
      </c>
      <c r="B78">
        <v>5</v>
      </c>
      <c r="C78">
        <v>3</v>
      </c>
      <c r="D78" s="1">
        <v>20.2</v>
      </c>
      <c r="E78">
        <v>28.76</v>
      </c>
    </row>
    <row r="79" spans="1:5" x14ac:dyDescent="0.2">
      <c r="A79">
        <v>77</v>
      </c>
      <c r="B79">
        <v>1</v>
      </c>
      <c r="C79">
        <v>4</v>
      </c>
      <c r="D79" s="1">
        <v>22.72</v>
      </c>
      <c r="E79">
        <v>21.91</v>
      </c>
    </row>
    <row r="80" spans="1:5" x14ac:dyDescent="0.2">
      <c r="A80">
        <v>78</v>
      </c>
      <c r="B80">
        <v>1</v>
      </c>
      <c r="C80">
        <v>1</v>
      </c>
      <c r="D80" s="1">
        <v>23.3</v>
      </c>
      <c r="E80">
        <v>22.24</v>
      </c>
    </row>
    <row r="81" spans="1:5" x14ac:dyDescent="0.2">
      <c r="A81">
        <v>79</v>
      </c>
      <c r="B81">
        <v>1</v>
      </c>
      <c r="C81">
        <v>6</v>
      </c>
      <c r="D81" s="1">
        <v>23.89</v>
      </c>
      <c r="E81">
        <v>21.75</v>
      </c>
    </row>
    <row r="82" spans="1:5" x14ac:dyDescent="0.2">
      <c r="A82">
        <v>80</v>
      </c>
      <c r="B82">
        <v>5</v>
      </c>
      <c r="C82">
        <v>6</v>
      </c>
      <c r="D82" s="1">
        <v>24.12</v>
      </c>
      <c r="E82">
        <v>29.18</v>
      </c>
    </row>
    <row r="83" spans="1:5" x14ac:dyDescent="0.2">
      <c r="A83">
        <v>81</v>
      </c>
      <c r="B83">
        <v>2</v>
      </c>
      <c r="C83">
        <v>5</v>
      </c>
      <c r="D83" s="1">
        <v>22.59</v>
      </c>
      <c r="E83">
        <v>22.97</v>
      </c>
    </row>
    <row r="84" spans="1:5" x14ac:dyDescent="0.2">
      <c r="A84">
        <v>82</v>
      </c>
      <c r="B84">
        <v>1</v>
      </c>
      <c r="C84">
        <v>3</v>
      </c>
      <c r="D84" s="1">
        <v>19</v>
      </c>
      <c r="E84">
        <v>20.100000000000001</v>
      </c>
    </row>
    <row r="85" spans="1:5" x14ac:dyDescent="0.2">
      <c r="A85">
        <v>83</v>
      </c>
      <c r="B85">
        <v>1</v>
      </c>
      <c r="C85">
        <v>1</v>
      </c>
      <c r="D85" s="1">
        <v>24.35</v>
      </c>
      <c r="E85">
        <v>21.25</v>
      </c>
    </row>
    <row r="86" spans="1:5" x14ac:dyDescent="0.2">
      <c r="A86">
        <v>84</v>
      </c>
      <c r="B86">
        <v>3</v>
      </c>
      <c r="C86">
        <v>2</v>
      </c>
      <c r="D86" s="1">
        <v>20.79</v>
      </c>
      <c r="E86">
        <v>27.08</v>
      </c>
    </row>
    <row r="87" spans="1:5" x14ac:dyDescent="0.2">
      <c r="A87">
        <v>85</v>
      </c>
      <c r="B87">
        <v>2</v>
      </c>
      <c r="C87">
        <v>4</v>
      </c>
      <c r="D87" s="1">
        <v>21.08</v>
      </c>
      <c r="E87">
        <v>25.53</v>
      </c>
    </row>
    <row r="88" spans="1:5" x14ac:dyDescent="0.2">
      <c r="A88">
        <v>86</v>
      </c>
      <c r="B88">
        <v>2</v>
      </c>
      <c r="C88">
        <v>2</v>
      </c>
      <c r="D88" s="1">
        <v>22.81</v>
      </c>
      <c r="E88">
        <v>24.54</v>
      </c>
    </row>
    <row r="89" spans="1:5" x14ac:dyDescent="0.2">
      <c r="A89">
        <v>87</v>
      </c>
      <c r="B89">
        <v>1</v>
      </c>
      <c r="C89">
        <v>2</v>
      </c>
      <c r="D89" s="1">
        <v>25.34</v>
      </c>
      <c r="E89">
        <v>22.37</v>
      </c>
    </row>
    <row r="90" spans="1:5" x14ac:dyDescent="0.2">
      <c r="A90">
        <v>88</v>
      </c>
      <c r="B90">
        <v>2</v>
      </c>
      <c r="C90">
        <v>2</v>
      </c>
      <c r="D90" s="1">
        <v>27.25</v>
      </c>
      <c r="E90">
        <v>23.31</v>
      </c>
    </row>
    <row r="91" spans="1:5" x14ac:dyDescent="0.2">
      <c r="A91">
        <v>89</v>
      </c>
      <c r="B91">
        <v>4</v>
      </c>
      <c r="C91">
        <v>4</v>
      </c>
      <c r="D91" s="1">
        <v>21.01</v>
      </c>
      <c r="E91">
        <v>27.71</v>
      </c>
    </row>
    <row r="92" spans="1:5" x14ac:dyDescent="0.2">
      <c r="A92">
        <v>90</v>
      </c>
      <c r="B92">
        <v>5</v>
      </c>
      <c r="C92">
        <v>6</v>
      </c>
      <c r="D92" s="1">
        <v>21.65</v>
      </c>
      <c r="E92">
        <v>28.34</v>
      </c>
    </row>
    <row r="93" spans="1:5" x14ac:dyDescent="0.2">
      <c r="A93">
        <v>91</v>
      </c>
      <c r="B93">
        <v>3</v>
      </c>
      <c r="C93">
        <v>1</v>
      </c>
      <c r="D93" s="1">
        <v>20.49</v>
      </c>
      <c r="E93">
        <v>26.74</v>
      </c>
    </row>
    <row r="94" spans="1:5" x14ac:dyDescent="0.2">
      <c r="A94">
        <v>92</v>
      </c>
      <c r="B94">
        <v>5</v>
      </c>
      <c r="C94">
        <v>1</v>
      </c>
      <c r="D94" s="1">
        <v>26.94</v>
      </c>
      <c r="E94">
        <v>28.43</v>
      </c>
    </row>
    <row r="95" spans="1:5" x14ac:dyDescent="0.2">
      <c r="A95">
        <v>93</v>
      </c>
      <c r="B95">
        <v>1</v>
      </c>
      <c r="C95">
        <v>3</v>
      </c>
      <c r="D95" s="1">
        <v>22.71</v>
      </c>
      <c r="E95">
        <v>22.45</v>
      </c>
    </row>
    <row r="96" spans="1:5" x14ac:dyDescent="0.2">
      <c r="A96">
        <v>94</v>
      </c>
      <c r="B96">
        <v>1</v>
      </c>
      <c r="C96">
        <v>5</v>
      </c>
      <c r="D96" s="1">
        <v>20.56</v>
      </c>
      <c r="E96">
        <v>20.32</v>
      </c>
    </row>
    <row r="97" spans="1:5" x14ac:dyDescent="0.2">
      <c r="A97">
        <v>95</v>
      </c>
      <c r="B97">
        <v>2</v>
      </c>
      <c r="C97">
        <v>3</v>
      </c>
      <c r="D97" s="1">
        <v>26.65</v>
      </c>
      <c r="E97">
        <v>23.36</v>
      </c>
    </row>
    <row r="98" spans="1:5" x14ac:dyDescent="0.2">
      <c r="A98">
        <v>96</v>
      </c>
      <c r="B98">
        <v>4</v>
      </c>
      <c r="C98">
        <v>3</v>
      </c>
      <c r="D98" s="1">
        <v>20.37</v>
      </c>
      <c r="E98">
        <v>27.87</v>
      </c>
    </row>
    <row r="99" spans="1:5" x14ac:dyDescent="0.2">
      <c r="A99">
        <v>97</v>
      </c>
      <c r="B99">
        <v>3</v>
      </c>
      <c r="C99">
        <v>3</v>
      </c>
      <c r="D99" s="1">
        <v>23.24</v>
      </c>
      <c r="E99">
        <v>26.67</v>
      </c>
    </row>
    <row r="100" spans="1:5" x14ac:dyDescent="0.2">
      <c r="A100">
        <v>98</v>
      </c>
      <c r="B100">
        <v>1</v>
      </c>
      <c r="C100">
        <v>3</v>
      </c>
      <c r="D100" s="1">
        <v>20.69</v>
      </c>
      <c r="E100">
        <v>22.15</v>
      </c>
    </row>
    <row r="101" spans="1:5" x14ac:dyDescent="0.2">
      <c r="A101">
        <v>99</v>
      </c>
      <c r="B101">
        <v>1</v>
      </c>
      <c r="C101">
        <v>3</v>
      </c>
      <c r="D101" s="1">
        <v>20.41</v>
      </c>
      <c r="E101">
        <v>20.36</v>
      </c>
    </row>
    <row r="102" spans="1:5" x14ac:dyDescent="0.2">
      <c r="A102">
        <v>100</v>
      </c>
      <c r="B102">
        <v>3</v>
      </c>
      <c r="C102">
        <v>3</v>
      </c>
      <c r="D102" s="1">
        <v>22.14</v>
      </c>
      <c r="E102">
        <v>26.75</v>
      </c>
    </row>
    <row r="103" spans="1:5" x14ac:dyDescent="0.2">
      <c r="A103">
        <v>101</v>
      </c>
      <c r="B103">
        <v>2</v>
      </c>
      <c r="C103">
        <v>1</v>
      </c>
      <c r="D103" s="1">
        <v>21.58</v>
      </c>
      <c r="E103">
        <v>23.17</v>
      </c>
    </row>
    <row r="104" spans="1:5" x14ac:dyDescent="0.2">
      <c r="A104">
        <v>102</v>
      </c>
      <c r="B104">
        <v>2</v>
      </c>
      <c r="C104">
        <v>1</v>
      </c>
      <c r="D104" s="1">
        <v>23.71</v>
      </c>
      <c r="E104">
        <v>24.83</v>
      </c>
    </row>
    <row r="105" spans="1:5" x14ac:dyDescent="0.2">
      <c r="A105">
        <v>103</v>
      </c>
      <c r="B105">
        <v>1</v>
      </c>
      <c r="C105">
        <v>1</v>
      </c>
      <c r="D105" s="1">
        <v>25.19</v>
      </c>
      <c r="E105">
        <v>21.71</v>
      </c>
    </row>
    <row r="106" spans="1:5" x14ac:dyDescent="0.2">
      <c r="A106">
        <v>104</v>
      </c>
      <c r="B106">
        <v>1</v>
      </c>
      <c r="C106">
        <v>4</v>
      </c>
      <c r="D106" s="1">
        <v>21.06</v>
      </c>
      <c r="E106">
        <v>21.51</v>
      </c>
    </row>
    <row r="107" spans="1:5" x14ac:dyDescent="0.2">
      <c r="A107">
        <v>105</v>
      </c>
      <c r="B107">
        <v>1</v>
      </c>
      <c r="C107">
        <v>3</v>
      </c>
      <c r="D107" s="1">
        <v>20.92</v>
      </c>
      <c r="E107">
        <v>21.52</v>
      </c>
    </row>
    <row r="108" spans="1:5" x14ac:dyDescent="0.2">
      <c r="A108">
        <v>106</v>
      </c>
      <c r="B108">
        <v>3</v>
      </c>
      <c r="C108">
        <v>1</v>
      </c>
      <c r="D108" s="1">
        <v>21.14</v>
      </c>
      <c r="E108">
        <v>25.97</v>
      </c>
    </row>
    <row r="109" spans="1:5" x14ac:dyDescent="0.2">
      <c r="A109">
        <v>107</v>
      </c>
      <c r="B109">
        <v>1</v>
      </c>
      <c r="C109">
        <v>3</v>
      </c>
      <c r="D109" s="1">
        <v>21.92</v>
      </c>
      <c r="E109">
        <v>20.55</v>
      </c>
    </row>
    <row r="110" spans="1:5" x14ac:dyDescent="0.2">
      <c r="A110">
        <v>108</v>
      </c>
      <c r="B110">
        <v>1</v>
      </c>
      <c r="C110">
        <v>3</v>
      </c>
      <c r="D110" s="1">
        <v>27.04</v>
      </c>
      <c r="E110">
        <v>21.1</v>
      </c>
    </row>
    <row r="111" spans="1:5" x14ac:dyDescent="0.2">
      <c r="A111">
        <v>109</v>
      </c>
      <c r="B111">
        <v>1</v>
      </c>
      <c r="C111">
        <v>4</v>
      </c>
      <c r="D111" s="1">
        <v>24.87</v>
      </c>
      <c r="E111">
        <v>22.86</v>
      </c>
    </row>
    <row r="112" spans="1:5" x14ac:dyDescent="0.2">
      <c r="A112">
        <v>110</v>
      </c>
      <c r="B112">
        <v>4</v>
      </c>
      <c r="C112">
        <v>1</v>
      </c>
      <c r="D112" s="1">
        <v>23.26</v>
      </c>
      <c r="E112">
        <v>28.06</v>
      </c>
    </row>
    <row r="113" spans="1:5" x14ac:dyDescent="0.2">
      <c r="A113">
        <v>111</v>
      </c>
      <c r="B113">
        <v>1</v>
      </c>
      <c r="C113">
        <v>1</v>
      </c>
      <c r="D113" s="1">
        <v>18.77</v>
      </c>
      <c r="E113">
        <v>22.07</v>
      </c>
    </row>
    <row r="114" spans="1:5" x14ac:dyDescent="0.2">
      <c r="A114">
        <v>112</v>
      </c>
      <c r="B114">
        <v>1</v>
      </c>
      <c r="C114">
        <v>2</v>
      </c>
      <c r="D114" s="1">
        <v>24.31</v>
      </c>
      <c r="E114">
        <v>20.12</v>
      </c>
    </row>
    <row r="115" spans="1:5" x14ac:dyDescent="0.2">
      <c r="A115">
        <v>113</v>
      </c>
      <c r="B115">
        <v>6</v>
      </c>
      <c r="C115">
        <v>1</v>
      </c>
      <c r="D115" s="1">
        <v>20.55</v>
      </c>
      <c r="E115">
        <v>29.51</v>
      </c>
    </row>
    <row r="116" spans="1:5" x14ac:dyDescent="0.2">
      <c r="A116">
        <v>114</v>
      </c>
      <c r="B116">
        <v>2</v>
      </c>
      <c r="C116">
        <v>2</v>
      </c>
      <c r="D116" s="1">
        <v>17.920000000000002</v>
      </c>
      <c r="E116">
        <v>23.9</v>
      </c>
    </row>
    <row r="117" spans="1:5" x14ac:dyDescent="0.2">
      <c r="A117">
        <v>115</v>
      </c>
      <c r="B117">
        <v>1</v>
      </c>
      <c r="C117">
        <v>2</v>
      </c>
      <c r="D117" s="1">
        <v>23.89</v>
      </c>
      <c r="E117">
        <v>21.5</v>
      </c>
    </row>
    <row r="118" spans="1:5" x14ac:dyDescent="0.2">
      <c r="A118">
        <v>116</v>
      </c>
      <c r="B118">
        <v>1</v>
      </c>
      <c r="C118">
        <v>4</v>
      </c>
      <c r="D118" s="1">
        <v>19.48</v>
      </c>
      <c r="E118">
        <v>21.35</v>
      </c>
    </row>
    <row r="119" spans="1:5" x14ac:dyDescent="0.2">
      <c r="A119">
        <v>117</v>
      </c>
      <c r="B119">
        <v>1</v>
      </c>
      <c r="C119">
        <v>1</v>
      </c>
      <c r="D119" s="1">
        <v>24.28</v>
      </c>
      <c r="E119">
        <v>22.56</v>
      </c>
    </row>
    <row r="120" spans="1:5" x14ac:dyDescent="0.2">
      <c r="A120">
        <v>118</v>
      </c>
      <c r="B120">
        <v>1</v>
      </c>
      <c r="C120">
        <v>2</v>
      </c>
      <c r="D120" s="1">
        <v>19.670000000000002</v>
      </c>
      <c r="E120">
        <v>21.79</v>
      </c>
    </row>
    <row r="121" spans="1:5" x14ac:dyDescent="0.2">
      <c r="A121">
        <v>119</v>
      </c>
      <c r="B121">
        <v>1</v>
      </c>
      <c r="C121">
        <v>6</v>
      </c>
      <c r="D121" s="1">
        <v>26.04</v>
      </c>
      <c r="E121">
        <v>21.88</v>
      </c>
    </row>
    <row r="122" spans="1:5" x14ac:dyDescent="0.2">
      <c r="A122">
        <v>120</v>
      </c>
      <c r="B122">
        <v>2</v>
      </c>
      <c r="C122">
        <v>3</v>
      </c>
      <c r="D122" s="1">
        <v>20.79</v>
      </c>
      <c r="E122">
        <v>23.96</v>
      </c>
    </row>
    <row r="123" spans="1:5" x14ac:dyDescent="0.2">
      <c r="A123">
        <v>121</v>
      </c>
      <c r="B123">
        <v>1</v>
      </c>
      <c r="C123">
        <v>4</v>
      </c>
      <c r="D123" s="1">
        <v>24.74</v>
      </c>
      <c r="E123">
        <v>20.54</v>
      </c>
    </row>
    <row r="124" spans="1:5" x14ac:dyDescent="0.2">
      <c r="A124">
        <v>122</v>
      </c>
      <c r="B124">
        <v>2</v>
      </c>
      <c r="C124">
        <v>3</v>
      </c>
      <c r="D124" s="1">
        <v>19.52</v>
      </c>
      <c r="E124">
        <v>23.37</v>
      </c>
    </row>
    <row r="125" spans="1:5" x14ac:dyDescent="0.2">
      <c r="A125">
        <v>123</v>
      </c>
      <c r="B125">
        <v>3</v>
      </c>
      <c r="C125">
        <v>2</v>
      </c>
      <c r="D125" s="1">
        <v>24.81</v>
      </c>
      <c r="E125">
        <v>25.98</v>
      </c>
    </row>
    <row r="126" spans="1:5" x14ac:dyDescent="0.2">
      <c r="A126">
        <v>124</v>
      </c>
      <c r="B126">
        <v>3</v>
      </c>
      <c r="C126">
        <v>2</v>
      </c>
      <c r="D126" s="1">
        <v>21.98</v>
      </c>
      <c r="E126">
        <v>25.69</v>
      </c>
    </row>
    <row r="127" spans="1:5" x14ac:dyDescent="0.2">
      <c r="A127">
        <v>125</v>
      </c>
      <c r="B127">
        <v>3</v>
      </c>
      <c r="C127">
        <v>3</v>
      </c>
      <c r="D127" s="1">
        <v>22.36</v>
      </c>
      <c r="E127">
        <v>25.92</v>
      </c>
    </row>
    <row r="128" spans="1:5" x14ac:dyDescent="0.2">
      <c r="A128">
        <v>126</v>
      </c>
      <c r="B128">
        <v>2</v>
      </c>
      <c r="C128">
        <v>3</v>
      </c>
      <c r="D128" s="1">
        <v>25.12</v>
      </c>
      <c r="E128">
        <v>25.08</v>
      </c>
    </row>
    <row r="129" spans="1:5" x14ac:dyDescent="0.2">
      <c r="A129">
        <v>127</v>
      </c>
      <c r="B129">
        <v>2</v>
      </c>
      <c r="C129">
        <v>3</v>
      </c>
      <c r="D129" s="1">
        <v>21.63</v>
      </c>
      <c r="E129">
        <v>24.65</v>
      </c>
    </row>
    <row r="130" spans="1:5" x14ac:dyDescent="0.2">
      <c r="A130">
        <v>128</v>
      </c>
      <c r="B130">
        <v>5</v>
      </c>
      <c r="C130">
        <v>2</v>
      </c>
      <c r="D130" s="1">
        <v>22.41</v>
      </c>
      <c r="E130">
        <v>28.3</v>
      </c>
    </row>
    <row r="131" spans="1:5" x14ac:dyDescent="0.2">
      <c r="A131">
        <v>129</v>
      </c>
      <c r="B131">
        <v>1</v>
      </c>
      <c r="C131">
        <v>3</v>
      </c>
      <c r="D131" s="1">
        <v>20.149999999999999</v>
      </c>
      <c r="E131">
        <v>20.100000000000001</v>
      </c>
    </row>
    <row r="132" spans="1:5" x14ac:dyDescent="0.2">
      <c r="A132">
        <v>130</v>
      </c>
      <c r="B132">
        <v>3</v>
      </c>
      <c r="C132">
        <v>3</v>
      </c>
      <c r="D132" s="1">
        <v>20.2</v>
      </c>
      <c r="E132">
        <v>25.85</v>
      </c>
    </row>
    <row r="133" spans="1:5" x14ac:dyDescent="0.2">
      <c r="A133">
        <v>131</v>
      </c>
      <c r="B133">
        <v>2</v>
      </c>
      <c r="C133">
        <v>3</v>
      </c>
      <c r="D133" s="1">
        <v>23.28</v>
      </c>
      <c r="E133">
        <v>25.54</v>
      </c>
    </row>
    <row r="134" spans="1:5" x14ac:dyDescent="0.2">
      <c r="A134">
        <v>132</v>
      </c>
      <c r="B134">
        <v>2</v>
      </c>
      <c r="C134">
        <v>4</v>
      </c>
      <c r="D134" s="1">
        <v>24.65</v>
      </c>
      <c r="E134">
        <v>24.74</v>
      </c>
    </row>
    <row r="135" spans="1:5" x14ac:dyDescent="0.2">
      <c r="A135">
        <v>133</v>
      </c>
      <c r="B135">
        <v>2</v>
      </c>
      <c r="C135">
        <v>2</v>
      </c>
      <c r="D135" s="1">
        <v>19.86</v>
      </c>
      <c r="E135">
        <v>25.47</v>
      </c>
    </row>
    <row r="136" spans="1:5" x14ac:dyDescent="0.2">
      <c r="A136">
        <v>134</v>
      </c>
      <c r="B136">
        <v>2</v>
      </c>
      <c r="C136">
        <v>2</v>
      </c>
      <c r="D136" s="1">
        <v>20.02</v>
      </c>
      <c r="E136">
        <v>25.54</v>
      </c>
    </row>
    <row r="137" spans="1:5" x14ac:dyDescent="0.2">
      <c r="A137">
        <v>135</v>
      </c>
      <c r="B137">
        <v>1</v>
      </c>
      <c r="C137">
        <v>4</v>
      </c>
      <c r="D137" s="1">
        <v>23.81</v>
      </c>
      <c r="E137">
        <v>22.89</v>
      </c>
    </row>
    <row r="138" spans="1:5" x14ac:dyDescent="0.2">
      <c r="A138">
        <v>136</v>
      </c>
      <c r="B138">
        <v>2</v>
      </c>
      <c r="C138">
        <v>3</v>
      </c>
      <c r="D138" s="1">
        <v>24.5</v>
      </c>
      <c r="E138">
        <v>24.35</v>
      </c>
    </row>
    <row r="139" spans="1:5" x14ac:dyDescent="0.2">
      <c r="A139">
        <v>137</v>
      </c>
      <c r="B139">
        <v>1</v>
      </c>
      <c r="C139">
        <v>4</v>
      </c>
      <c r="D139" s="1">
        <v>18.71</v>
      </c>
      <c r="E139">
        <v>20.91</v>
      </c>
    </row>
    <row r="140" spans="1:5" x14ac:dyDescent="0.2">
      <c r="A140">
        <v>138</v>
      </c>
      <c r="B140">
        <v>5</v>
      </c>
      <c r="C140">
        <v>6</v>
      </c>
      <c r="D140" s="1">
        <v>27.28</v>
      </c>
      <c r="E140">
        <v>28.57</v>
      </c>
    </row>
    <row r="141" spans="1:5" x14ac:dyDescent="0.2">
      <c r="A141">
        <v>139</v>
      </c>
      <c r="B141">
        <v>1</v>
      </c>
      <c r="C141">
        <v>2</v>
      </c>
      <c r="D141" s="1">
        <v>18.61</v>
      </c>
      <c r="E141">
        <v>22.74</v>
      </c>
    </row>
    <row r="142" spans="1:5" x14ac:dyDescent="0.2">
      <c r="A142">
        <v>140</v>
      </c>
      <c r="B142">
        <v>4</v>
      </c>
      <c r="C142">
        <v>3</v>
      </c>
      <c r="D142" s="1">
        <v>22.33</v>
      </c>
      <c r="E142">
        <v>27.22</v>
      </c>
    </row>
    <row r="143" spans="1:5" x14ac:dyDescent="0.2">
      <c r="A143">
        <v>141</v>
      </c>
      <c r="B143">
        <v>2</v>
      </c>
      <c r="C143">
        <v>4</v>
      </c>
      <c r="D143" s="1">
        <v>16.47</v>
      </c>
      <c r="E143">
        <v>24.94</v>
      </c>
    </row>
    <row r="144" spans="1:5" x14ac:dyDescent="0.2">
      <c r="A144">
        <v>142</v>
      </c>
      <c r="B144">
        <v>1</v>
      </c>
      <c r="C144">
        <v>2</v>
      </c>
      <c r="D144" s="1">
        <v>24.6</v>
      </c>
      <c r="E144">
        <v>21.63</v>
      </c>
    </row>
    <row r="145" spans="1:5" x14ac:dyDescent="0.2">
      <c r="A145">
        <v>143</v>
      </c>
      <c r="B145">
        <v>1</v>
      </c>
      <c r="C145">
        <v>1</v>
      </c>
      <c r="D145" s="1">
        <v>21.63</v>
      </c>
      <c r="E145">
        <v>21.63</v>
      </c>
    </row>
    <row r="146" spans="1:5" x14ac:dyDescent="0.2">
      <c r="A146">
        <v>144</v>
      </c>
      <c r="B146">
        <v>2</v>
      </c>
      <c r="C146">
        <v>1</v>
      </c>
      <c r="D146" s="1">
        <v>20</v>
      </c>
      <c r="E146">
        <v>24.2</v>
      </c>
    </row>
    <row r="147" spans="1:5" x14ac:dyDescent="0.2">
      <c r="A147">
        <v>145</v>
      </c>
      <c r="B147">
        <v>1</v>
      </c>
      <c r="C147">
        <v>2</v>
      </c>
      <c r="D147" s="1">
        <v>18.71</v>
      </c>
      <c r="E147">
        <v>20.86</v>
      </c>
    </row>
    <row r="148" spans="1:5" x14ac:dyDescent="0.2">
      <c r="A148">
        <v>146</v>
      </c>
      <c r="B148">
        <v>4</v>
      </c>
      <c r="C148">
        <v>3</v>
      </c>
      <c r="D148" s="1">
        <v>18.309999999999999</v>
      </c>
      <c r="E148">
        <v>27.73</v>
      </c>
    </row>
    <row r="149" spans="1:5" x14ac:dyDescent="0.2">
      <c r="A149">
        <v>147</v>
      </c>
      <c r="B149">
        <v>1</v>
      </c>
      <c r="C149">
        <v>4</v>
      </c>
      <c r="D149" s="1">
        <v>24.09</v>
      </c>
      <c r="E149">
        <v>22.17</v>
      </c>
    </row>
    <row r="150" spans="1:5" x14ac:dyDescent="0.2">
      <c r="A150">
        <v>148</v>
      </c>
      <c r="B150">
        <v>1</v>
      </c>
      <c r="C150">
        <v>1</v>
      </c>
      <c r="D150" s="1">
        <v>22.08</v>
      </c>
      <c r="E150">
        <v>20.05</v>
      </c>
    </row>
    <row r="151" spans="1:5" x14ac:dyDescent="0.2">
      <c r="A151">
        <v>149</v>
      </c>
      <c r="B151">
        <v>5</v>
      </c>
      <c r="C151">
        <v>3</v>
      </c>
      <c r="D151" s="1">
        <v>21.05</v>
      </c>
      <c r="E151">
        <v>28.43</v>
      </c>
    </row>
    <row r="152" spans="1:5" x14ac:dyDescent="0.2">
      <c r="A152">
        <v>150</v>
      </c>
      <c r="B152">
        <v>3</v>
      </c>
      <c r="C152">
        <v>3</v>
      </c>
      <c r="D152" s="1">
        <v>22.99</v>
      </c>
      <c r="E152">
        <v>25.76</v>
      </c>
    </row>
    <row r="153" spans="1:5" x14ac:dyDescent="0.2">
      <c r="A153">
        <v>151</v>
      </c>
      <c r="B153">
        <v>2</v>
      </c>
      <c r="C153">
        <v>2</v>
      </c>
      <c r="D153" s="1">
        <v>25.82</v>
      </c>
      <c r="E153">
        <v>22.97</v>
      </c>
    </row>
    <row r="154" spans="1:5" x14ac:dyDescent="0.2">
      <c r="A154">
        <v>152</v>
      </c>
      <c r="B154">
        <v>4</v>
      </c>
      <c r="C154">
        <v>2</v>
      </c>
      <c r="D154" s="1">
        <v>23.4</v>
      </c>
      <c r="E154">
        <v>27.99</v>
      </c>
    </row>
    <row r="155" spans="1:5" x14ac:dyDescent="0.2">
      <c r="A155">
        <v>153</v>
      </c>
      <c r="B155">
        <v>2</v>
      </c>
      <c r="C155">
        <v>1</v>
      </c>
      <c r="D155" s="1">
        <v>21.97</v>
      </c>
      <c r="E155">
        <v>23.55</v>
      </c>
    </row>
    <row r="156" spans="1:5" x14ac:dyDescent="0.2">
      <c r="A156">
        <v>154</v>
      </c>
      <c r="B156">
        <v>5</v>
      </c>
      <c r="C156">
        <v>2</v>
      </c>
      <c r="D156" s="1">
        <v>19.350000000000001</v>
      </c>
      <c r="E156">
        <v>28.74</v>
      </c>
    </row>
    <row r="157" spans="1:5" x14ac:dyDescent="0.2">
      <c r="A157">
        <v>155</v>
      </c>
      <c r="B157">
        <v>6</v>
      </c>
      <c r="C157">
        <v>2</v>
      </c>
      <c r="D157" s="1">
        <v>19.489999999999998</v>
      </c>
      <c r="E157">
        <v>29.31</v>
      </c>
    </row>
    <row r="158" spans="1:5" x14ac:dyDescent="0.2">
      <c r="A158">
        <v>156</v>
      </c>
      <c r="B158">
        <v>4</v>
      </c>
      <c r="C158">
        <v>2</v>
      </c>
      <c r="D158" s="1">
        <v>24.15</v>
      </c>
      <c r="E158">
        <v>27.59</v>
      </c>
    </row>
    <row r="159" spans="1:5" x14ac:dyDescent="0.2">
      <c r="A159">
        <v>157</v>
      </c>
      <c r="B159">
        <v>2</v>
      </c>
      <c r="C159">
        <v>2</v>
      </c>
      <c r="D159" s="1">
        <v>19.27</v>
      </c>
      <c r="E159">
        <v>24.58</v>
      </c>
    </row>
    <row r="160" spans="1:5" x14ac:dyDescent="0.2">
      <c r="A160">
        <v>158</v>
      </c>
      <c r="B160">
        <v>3</v>
      </c>
      <c r="C160">
        <v>4</v>
      </c>
      <c r="D160" s="1">
        <v>21.75</v>
      </c>
      <c r="E160">
        <v>26.93</v>
      </c>
    </row>
    <row r="161" spans="1:5" x14ac:dyDescent="0.2">
      <c r="A161">
        <v>159</v>
      </c>
      <c r="B161">
        <v>2</v>
      </c>
      <c r="C161">
        <v>2</v>
      </c>
      <c r="D161" s="1">
        <v>19.82</v>
      </c>
      <c r="E161">
        <v>24.93</v>
      </c>
    </row>
    <row r="162" spans="1:5" x14ac:dyDescent="0.2">
      <c r="A162">
        <v>160</v>
      </c>
      <c r="B162">
        <v>4</v>
      </c>
      <c r="C162">
        <v>6</v>
      </c>
      <c r="D162" s="1">
        <v>20.54</v>
      </c>
      <c r="E162">
        <v>27.71</v>
      </c>
    </row>
    <row r="163" spans="1:5" x14ac:dyDescent="0.2">
      <c r="A163">
        <v>161</v>
      </c>
      <c r="B163">
        <v>2</v>
      </c>
      <c r="C163">
        <v>1</v>
      </c>
      <c r="D163" s="1">
        <v>18.71</v>
      </c>
      <c r="E163">
        <v>24.72</v>
      </c>
    </row>
    <row r="164" spans="1:5" x14ac:dyDescent="0.2">
      <c r="A164">
        <v>162</v>
      </c>
      <c r="B164">
        <v>5</v>
      </c>
      <c r="C164">
        <v>3</v>
      </c>
      <c r="D164" s="1">
        <v>24.5</v>
      </c>
      <c r="E164">
        <v>28.81</v>
      </c>
    </row>
    <row r="165" spans="1:5" x14ac:dyDescent="0.2">
      <c r="A165">
        <v>163</v>
      </c>
      <c r="B165">
        <v>1</v>
      </c>
      <c r="C165">
        <v>1</v>
      </c>
      <c r="D165" s="1">
        <v>18.27</v>
      </c>
      <c r="E165">
        <v>20.72</v>
      </c>
    </row>
    <row r="166" spans="1:5" x14ac:dyDescent="0.2">
      <c r="A166">
        <v>164</v>
      </c>
      <c r="B166">
        <v>5</v>
      </c>
      <c r="C166">
        <v>3</v>
      </c>
      <c r="D166" s="1">
        <v>20.79</v>
      </c>
      <c r="E166">
        <v>28.86</v>
      </c>
    </row>
    <row r="167" spans="1:5" x14ac:dyDescent="0.2">
      <c r="A167">
        <v>165</v>
      </c>
      <c r="B167">
        <v>1</v>
      </c>
      <c r="C167">
        <v>4</v>
      </c>
      <c r="D167" s="1">
        <v>20.149999999999999</v>
      </c>
      <c r="E167">
        <v>20.81</v>
      </c>
    </row>
    <row r="168" spans="1:5" x14ac:dyDescent="0.2">
      <c r="A168">
        <v>166</v>
      </c>
      <c r="B168">
        <v>2</v>
      </c>
      <c r="C168">
        <v>3</v>
      </c>
      <c r="D168" s="1">
        <v>28.08</v>
      </c>
      <c r="E168">
        <v>23.05</v>
      </c>
    </row>
    <row r="169" spans="1:5" x14ac:dyDescent="0.2">
      <c r="A169">
        <v>167</v>
      </c>
      <c r="B169">
        <v>1</v>
      </c>
      <c r="C169">
        <v>2</v>
      </c>
      <c r="D169" s="1">
        <v>20.3</v>
      </c>
      <c r="E169">
        <v>20.18</v>
      </c>
    </row>
    <row r="170" spans="1:5" x14ac:dyDescent="0.2">
      <c r="A170">
        <v>168</v>
      </c>
      <c r="B170">
        <v>3</v>
      </c>
      <c r="C170">
        <v>1</v>
      </c>
      <c r="D170" s="1">
        <v>23.86</v>
      </c>
      <c r="E170">
        <v>25.89</v>
      </c>
    </row>
    <row r="171" spans="1:5" x14ac:dyDescent="0.2">
      <c r="A171">
        <v>169</v>
      </c>
      <c r="B171">
        <v>1</v>
      </c>
      <c r="C171">
        <v>2</v>
      </c>
      <c r="D171" s="1">
        <v>23.25</v>
      </c>
      <c r="E171">
        <v>20.41</v>
      </c>
    </row>
    <row r="172" spans="1:5" x14ac:dyDescent="0.2">
      <c r="A172">
        <v>170</v>
      </c>
      <c r="B172">
        <v>3</v>
      </c>
      <c r="C172">
        <v>3</v>
      </c>
      <c r="D172" s="1">
        <v>21.09</v>
      </c>
      <c r="E172">
        <v>27.12</v>
      </c>
    </row>
    <row r="173" spans="1:5" x14ac:dyDescent="0.2">
      <c r="A173">
        <v>171</v>
      </c>
      <c r="B173">
        <v>2</v>
      </c>
      <c r="C173">
        <v>5</v>
      </c>
      <c r="D173" s="1">
        <v>19.84</v>
      </c>
      <c r="E173">
        <v>25.6</v>
      </c>
    </row>
    <row r="174" spans="1:5" x14ac:dyDescent="0.2">
      <c r="A174">
        <v>172</v>
      </c>
      <c r="B174">
        <v>4</v>
      </c>
      <c r="C174">
        <v>3</v>
      </c>
      <c r="D174" s="1">
        <v>22.21</v>
      </c>
      <c r="E174">
        <v>28.09</v>
      </c>
    </row>
    <row r="175" spans="1:5" x14ac:dyDescent="0.2">
      <c r="A175">
        <v>173</v>
      </c>
      <c r="B175">
        <v>2</v>
      </c>
      <c r="C175">
        <v>4</v>
      </c>
      <c r="D175" s="1">
        <v>19.95</v>
      </c>
      <c r="E175">
        <v>24.17</v>
      </c>
    </row>
    <row r="176" spans="1:5" x14ac:dyDescent="0.2">
      <c r="A176">
        <v>174</v>
      </c>
      <c r="B176">
        <v>2</v>
      </c>
      <c r="C176">
        <v>2</v>
      </c>
      <c r="D176" s="1">
        <v>19.440000000000001</v>
      </c>
      <c r="E176">
        <v>23.69</v>
      </c>
    </row>
    <row r="177" spans="1:5" x14ac:dyDescent="0.2">
      <c r="A177">
        <v>175</v>
      </c>
      <c r="B177">
        <v>4</v>
      </c>
      <c r="C177">
        <v>4</v>
      </c>
      <c r="D177" s="1">
        <v>21.41</v>
      </c>
      <c r="E177">
        <v>27.26</v>
      </c>
    </row>
    <row r="178" spans="1:5" x14ac:dyDescent="0.2">
      <c r="A178">
        <v>176</v>
      </c>
      <c r="B178">
        <v>2</v>
      </c>
      <c r="C178">
        <v>3</v>
      </c>
      <c r="D178" s="1">
        <v>24.45</v>
      </c>
      <c r="E178">
        <v>25.14</v>
      </c>
    </row>
    <row r="179" spans="1:5" x14ac:dyDescent="0.2">
      <c r="A179">
        <v>177</v>
      </c>
      <c r="B179">
        <v>1</v>
      </c>
      <c r="C179">
        <v>4</v>
      </c>
      <c r="D179" s="1">
        <v>21.48</v>
      </c>
      <c r="E179">
        <v>21.51</v>
      </c>
    </row>
    <row r="180" spans="1:5" x14ac:dyDescent="0.2">
      <c r="A180">
        <v>178</v>
      </c>
      <c r="B180">
        <v>3</v>
      </c>
      <c r="C180">
        <v>4</v>
      </c>
      <c r="D180" s="1">
        <v>21.52</v>
      </c>
      <c r="E180">
        <v>27</v>
      </c>
    </row>
    <row r="181" spans="1:5" x14ac:dyDescent="0.2">
      <c r="A181">
        <v>179</v>
      </c>
      <c r="B181">
        <v>3</v>
      </c>
      <c r="C181">
        <v>3</v>
      </c>
      <c r="D181" s="1">
        <v>23.24</v>
      </c>
      <c r="E181">
        <v>25.74</v>
      </c>
    </row>
    <row r="182" spans="1:5" x14ac:dyDescent="0.2">
      <c r="A182">
        <v>180</v>
      </c>
      <c r="B182">
        <v>2</v>
      </c>
      <c r="C182">
        <v>1</v>
      </c>
      <c r="D182" s="1">
        <v>22.13</v>
      </c>
      <c r="E182">
        <v>23.7</v>
      </c>
    </row>
    <row r="183" spans="1:5" x14ac:dyDescent="0.2">
      <c r="A183">
        <v>181</v>
      </c>
      <c r="B183">
        <v>3</v>
      </c>
      <c r="C183">
        <v>3</v>
      </c>
      <c r="D183" s="1">
        <v>19.559999999999999</v>
      </c>
      <c r="E183">
        <v>26.23</v>
      </c>
    </row>
    <row r="184" spans="1:5" x14ac:dyDescent="0.2">
      <c r="A184">
        <v>182</v>
      </c>
      <c r="B184">
        <v>3</v>
      </c>
      <c r="C184">
        <v>3</v>
      </c>
      <c r="D184" s="1">
        <v>23.07</v>
      </c>
      <c r="E184">
        <v>27.17</v>
      </c>
    </row>
    <row r="185" spans="1:5" x14ac:dyDescent="0.2">
      <c r="A185">
        <v>183</v>
      </c>
      <c r="B185">
        <v>2</v>
      </c>
      <c r="C185">
        <v>5</v>
      </c>
      <c r="D185" s="1">
        <v>24.69</v>
      </c>
      <c r="E185">
        <v>24.17</v>
      </c>
    </row>
    <row r="186" spans="1:5" x14ac:dyDescent="0.2">
      <c r="A186">
        <v>184</v>
      </c>
      <c r="B186">
        <v>2</v>
      </c>
      <c r="C186">
        <v>2</v>
      </c>
      <c r="D186" s="1">
        <v>22.14</v>
      </c>
      <c r="E186">
        <v>23.48</v>
      </c>
    </row>
    <row r="187" spans="1:5" x14ac:dyDescent="0.2">
      <c r="A187">
        <v>185</v>
      </c>
      <c r="B187">
        <v>2</v>
      </c>
      <c r="C187">
        <v>2</v>
      </c>
      <c r="D187" s="1">
        <v>22.71</v>
      </c>
      <c r="E187">
        <v>24.74</v>
      </c>
    </row>
    <row r="188" spans="1:5" x14ac:dyDescent="0.2">
      <c r="A188">
        <v>186</v>
      </c>
      <c r="B188">
        <v>2</v>
      </c>
      <c r="C188">
        <v>3</v>
      </c>
      <c r="D188" s="1">
        <v>21.16</v>
      </c>
      <c r="E188">
        <v>23.4</v>
      </c>
    </row>
    <row r="189" spans="1:5" x14ac:dyDescent="0.2">
      <c r="A189">
        <v>187</v>
      </c>
      <c r="B189">
        <v>1</v>
      </c>
      <c r="C189">
        <v>1</v>
      </c>
      <c r="D189" s="1">
        <v>23.28</v>
      </c>
      <c r="E189">
        <v>21.57</v>
      </c>
    </row>
    <row r="190" spans="1:5" x14ac:dyDescent="0.2">
      <c r="A190">
        <v>188</v>
      </c>
      <c r="B190">
        <v>3</v>
      </c>
      <c r="C190">
        <v>3</v>
      </c>
      <c r="D190" s="1">
        <v>24.33</v>
      </c>
      <c r="E190">
        <v>27.12</v>
      </c>
    </row>
    <row r="191" spans="1:5" x14ac:dyDescent="0.2">
      <c r="A191">
        <v>189</v>
      </c>
      <c r="B191">
        <v>6</v>
      </c>
      <c r="C191">
        <v>1</v>
      </c>
      <c r="D191" s="1">
        <v>21.98</v>
      </c>
      <c r="E191">
        <v>29.89</v>
      </c>
    </row>
    <row r="192" spans="1:5" x14ac:dyDescent="0.2">
      <c r="A192">
        <v>190</v>
      </c>
      <c r="B192">
        <v>2</v>
      </c>
      <c r="C192">
        <v>2</v>
      </c>
      <c r="D192" s="1">
        <v>18.32</v>
      </c>
      <c r="E192">
        <v>25.28</v>
      </c>
    </row>
    <row r="193" spans="1:5" x14ac:dyDescent="0.2">
      <c r="A193">
        <v>191</v>
      </c>
      <c r="B193">
        <v>5</v>
      </c>
      <c r="C193">
        <v>2</v>
      </c>
      <c r="D193" s="1">
        <v>18.940000000000001</v>
      </c>
      <c r="E193">
        <v>29.15</v>
      </c>
    </row>
    <row r="194" spans="1:5" x14ac:dyDescent="0.2">
      <c r="A194">
        <v>192</v>
      </c>
      <c r="B194">
        <v>4</v>
      </c>
      <c r="C194">
        <v>1</v>
      </c>
      <c r="D194" s="1">
        <v>20.64</v>
      </c>
      <c r="E194">
        <v>28.15</v>
      </c>
    </row>
    <row r="195" spans="1:5" x14ac:dyDescent="0.2">
      <c r="A195">
        <v>193</v>
      </c>
      <c r="B195">
        <v>2</v>
      </c>
      <c r="C195">
        <v>5</v>
      </c>
      <c r="D195" s="1">
        <v>20.91</v>
      </c>
      <c r="E195">
        <v>25.01</v>
      </c>
    </row>
    <row r="196" spans="1:5" x14ac:dyDescent="0.2">
      <c r="A196">
        <v>194</v>
      </c>
      <c r="B196">
        <v>4</v>
      </c>
      <c r="C196">
        <v>5</v>
      </c>
      <c r="D196" s="1">
        <v>23.26</v>
      </c>
      <c r="E196">
        <v>27.85</v>
      </c>
    </row>
    <row r="197" spans="1:5" x14ac:dyDescent="0.2">
      <c r="A197">
        <v>195</v>
      </c>
      <c r="B197">
        <v>6</v>
      </c>
      <c r="C197">
        <v>3</v>
      </c>
      <c r="D197" s="1">
        <v>20.22</v>
      </c>
      <c r="E197">
        <v>29.39</v>
      </c>
    </row>
    <row r="198" spans="1:5" x14ac:dyDescent="0.2">
      <c r="A198">
        <v>196</v>
      </c>
      <c r="B198">
        <v>4</v>
      </c>
      <c r="C198">
        <v>1</v>
      </c>
      <c r="D198" s="1">
        <v>23.87</v>
      </c>
      <c r="E198">
        <v>27.47</v>
      </c>
    </row>
    <row r="199" spans="1:5" x14ac:dyDescent="0.2">
      <c r="A199">
        <v>197</v>
      </c>
      <c r="B199">
        <v>6</v>
      </c>
      <c r="C199">
        <v>5</v>
      </c>
      <c r="D199" s="1">
        <v>20.97</v>
      </c>
      <c r="E199">
        <v>29.8</v>
      </c>
    </row>
    <row r="200" spans="1:5" x14ac:dyDescent="0.2">
      <c r="A200">
        <v>198</v>
      </c>
      <c r="B200">
        <v>3</v>
      </c>
      <c r="C200">
        <v>1</v>
      </c>
      <c r="D200" s="1">
        <v>24.35</v>
      </c>
      <c r="E200">
        <v>27.05</v>
      </c>
    </row>
    <row r="201" spans="1:5" x14ac:dyDescent="0.2">
      <c r="A201">
        <v>199</v>
      </c>
      <c r="B201">
        <v>4</v>
      </c>
      <c r="C201">
        <v>3</v>
      </c>
      <c r="D201" s="1">
        <v>21.27</v>
      </c>
      <c r="E201">
        <v>27.75</v>
      </c>
    </row>
    <row r="202" spans="1:5" x14ac:dyDescent="0.2">
      <c r="A202">
        <v>200</v>
      </c>
      <c r="B202">
        <v>2</v>
      </c>
      <c r="C202">
        <v>5</v>
      </c>
      <c r="D202" s="1">
        <v>25.69</v>
      </c>
      <c r="E202">
        <v>25.25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9251-A0E7-EE46-9B2A-235A1A482A24}">
  <dimension ref="A1"/>
  <sheetViews>
    <sheetView workbookViewId="0">
      <selection activeCell="A3" sqref="A3"/>
    </sheetView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3CD4-E24C-2943-851E-AAD5C472ACEC}">
  <dimension ref="A1:Q34"/>
  <sheetViews>
    <sheetView workbookViewId="0">
      <selection activeCell="B33" sqref="B33"/>
    </sheetView>
  </sheetViews>
  <sheetFormatPr baseColWidth="10" defaultRowHeight="16" x14ac:dyDescent="0.2"/>
  <sheetData>
    <row r="1" spans="1:17" x14ac:dyDescent="0.2">
      <c r="A1" t="s">
        <v>14</v>
      </c>
    </row>
    <row r="3" spans="1:17" x14ac:dyDescent="0.2">
      <c r="A3" t="s">
        <v>13</v>
      </c>
      <c r="B3">
        <f>200</f>
        <v>200</v>
      </c>
      <c r="E3" t="s">
        <v>36</v>
      </c>
      <c r="F3" t="s">
        <v>5</v>
      </c>
      <c r="G3" t="s">
        <v>6</v>
      </c>
      <c r="H3" t="s">
        <v>7</v>
      </c>
      <c r="I3" t="s">
        <v>15</v>
      </c>
      <c r="J3" t="s">
        <v>8</v>
      </c>
      <c r="K3" t="s">
        <v>9</v>
      </c>
      <c r="L3" t="s">
        <v>10</v>
      </c>
      <c r="N3" t="s">
        <v>37</v>
      </c>
      <c r="O3" t="s">
        <v>38</v>
      </c>
      <c r="P3" t="s">
        <v>39</v>
      </c>
      <c r="Q3" t="s">
        <v>40</v>
      </c>
    </row>
    <row r="4" spans="1:17" x14ac:dyDescent="0.2">
      <c r="A4" t="s">
        <v>11</v>
      </c>
      <c r="B4">
        <f>MIN(Dados!D:D)</f>
        <v>16.47</v>
      </c>
      <c r="E4">
        <v>1</v>
      </c>
      <c r="F4">
        <f>$B$4+$B$9*(E4-1)</f>
        <v>16.47</v>
      </c>
      <c r="G4">
        <f>$B$4+$B$9*(E4)</f>
        <v>18.47</v>
      </c>
      <c r="H4">
        <f>(G4+F4)/2</f>
        <v>17.47</v>
      </c>
      <c r="I4">
        <f>J4</f>
        <v>12</v>
      </c>
      <c r="J4">
        <f>COUNTIF(Dados!$D$3:$D$202,"&lt;"&amp;G4)</f>
        <v>12</v>
      </c>
      <c r="K4">
        <f>I4/$B$3</f>
        <v>0.06</v>
      </c>
      <c r="L4">
        <f>J4/$B$3</f>
        <v>0.06</v>
      </c>
      <c r="N4">
        <f>I4*H4</f>
        <v>209.64</v>
      </c>
      <c r="O4">
        <f>(H4-$B$10)^2*I4</f>
        <v>268.47480000000007</v>
      </c>
      <c r="P4">
        <f>(H4-$B$10)^3*I4</f>
        <v>-1269.8858040000005</v>
      </c>
      <c r="Q4">
        <f>(H4-$B$10)^4*I4</f>
        <v>6006.5598529200024</v>
      </c>
    </row>
    <row r="5" spans="1:17" x14ac:dyDescent="0.2">
      <c r="A5" t="s">
        <v>12</v>
      </c>
      <c r="B5">
        <f>MAX(Dados!D:D)</f>
        <v>28.08</v>
      </c>
      <c r="E5">
        <v>2</v>
      </c>
      <c r="F5">
        <f t="shared" ref="F5:F11" si="0">$B$4+$B$9*(E5-1)</f>
        <v>18.47</v>
      </c>
      <c r="G5">
        <f t="shared" ref="G5:G11" si="1">$B$4+$B$9*(E5)</f>
        <v>20.47</v>
      </c>
      <c r="H5">
        <f t="shared" ref="H5:H11" si="2">(G5+F5)/2</f>
        <v>19.47</v>
      </c>
      <c r="I5">
        <f>J5-J4</f>
        <v>42</v>
      </c>
      <c r="J5">
        <f>COUNTIF(Dados!$D$3:$D$202,"&lt;"&amp;G5)</f>
        <v>54</v>
      </c>
      <c r="K5">
        <f t="shared" ref="K5:K11" si="3">I5/$B$3</f>
        <v>0.21</v>
      </c>
      <c r="L5">
        <f t="shared" ref="L5:L11" si="4">J5/$B$3</f>
        <v>0.27</v>
      </c>
      <c r="N5">
        <f t="shared" ref="N5:N11" si="5">I5*H5</f>
        <v>817.74</v>
      </c>
      <c r="O5">
        <f t="shared" ref="O5:O11" si="6">(H5-$B$10)^2*I5</f>
        <v>313.0218000000001</v>
      </c>
      <c r="P5">
        <f t="shared" ref="P5:P11" si="7">(H5-$B$10)^3*I5</f>
        <v>-854.54951400000039</v>
      </c>
      <c r="Q5">
        <f t="shared" ref="Q5:Q11" si="8">(H5-$B$10)^4*I5</f>
        <v>2332.9201732200013</v>
      </c>
    </row>
    <row r="6" spans="1:17" x14ac:dyDescent="0.2">
      <c r="A6" t="s">
        <v>32</v>
      </c>
      <c r="B6">
        <f>B5-B4</f>
        <v>11.61</v>
      </c>
      <c r="E6">
        <v>3</v>
      </c>
      <c r="F6">
        <f t="shared" si="0"/>
        <v>20.47</v>
      </c>
      <c r="G6">
        <f t="shared" si="1"/>
        <v>22.47</v>
      </c>
      <c r="H6">
        <f t="shared" si="2"/>
        <v>21.47</v>
      </c>
      <c r="I6">
        <f t="shared" ref="I6:I11" si="9">J6-J5</f>
        <v>60</v>
      </c>
      <c r="J6">
        <f>COUNTIF(Dados!$D$3:$D$202,"&lt;"&amp;G6)</f>
        <v>114</v>
      </c>
      <c r="K6">
        <f t="shared" si="3"/>
        <v>0.3</v>
      </c>
      <c r="L6">
        <f t="shared" si="4"/>
        <v>0.56999999999999995</v>
      </c>
      <c r="N6">
        <f t="shared" si="5"/>
        <v>1288.1999999999998</v>
      </c>
      <c r="O6">
        <f t="shared" si="6"/>
        <v>31.974000000000036</v>
      </c>
      <c r="P6">
        <f t="shared" si="7"/>
        <v>-23.341020000000039</v>
      </c>
      <c r="Q6">
        <f t="shared" si="8"/>
        <v>17.038944600000036</v>
      </c>
    </row>
    <row r="7" spans="1:17" x14ac:dyDescent="0.2">
      <c r="A7" t="s">
        <v>33</v>
      </c>
      <c r="B7">
        <f>INT(1+LOG10(B3)*3.3)</f>
        <v>8</v>
      </c>
      <c r="E7">
        <v>4</v>
      </c>
      <c r="F7">
        <f t="shared" si="0"/>
        <v>22.47</v>
      </c>
      <c r="G7">
        <f t="shared" si="1"/>
        <v>24.47</v>
      </c>
      <c r="H7">
        <f t="shared" si="2"/>
        <v>23.47</v>
      </c>
      <c r="I7">
        <f t="shared" si="9"/>
        <v>47</v>
      </c>
      <c r="J7">
        <f>COUNTIF(Dados!$D$3:$D$202,"&lt;"&amp;G7)</f>
        <v>161</v>
      </c>
      <c r="K7">
        <f t="shared" si="3"/>
        <v>0.23499999999999999</v>
      </c>
      <c r="L7">
        <f t="shared" si="4"/>
        <v>0.80500000000000005</v>
      </c>
      <c r="N7">
        <f t="shared" si="5"/>
        <v>1103.0899999999999</v>
      </c>
      <c r="O7">
        <f t="shared" si="6"/>
        <v>75.806299999999951</v>
      </c>
      <c r="P7">
        <f t="shared" si="7"/>
        <v>96.274000999999913</v>
      </c>
      <c r="Q7">
        <f t="shared" si="8"/>
        <v>122.26798126999982</v>
      </c>
    </row>
    <row r="8" spans="1:17" x14ac:dyDescent="0.2">
      <c r="A8" t="s">
        <v>34</v>
      </c>
      <c r="B8">
        <f>(B5-B4)/B7</f>
        <v>1.4512499999999999</v>
      </c>
      <c r="E8">
        <v>5</v>
      </c>
      <c r="F8">
        <f t="shared" si="0"/>
        <v>24.47</v>
      </c>
      <c r="G8">
        <f t="shared" si="1"/>
        <v>26.47</v>
      </c>
      <c r="H8">
        <f t="shared" si="2"/>
        <v>25.47</v>
      </c>
      <c r="I8">
        <f t="shared" si="9"/>
        <v>25</v>
      </c>
      <c r="J8">
        <f>COUNTIF(Dados!$D$3:$D$202,"&lt;"&amp;G8)</f>
        <v>186</v>
      </c>
      <c r="K8">
        <f t="shared" si="3"/>
        <v>0.125</v>
      </c>
      <c r="L8">
        <f t="shared" si="4"/>
        <v>0.93</v>
      </c>
      <c r="N8">
        <f t="shared" si="5"/>
        <v>636.75</v>
      </c>
      <c r="O8">
        <f t="shared" si="6"/>
        <v>267.32249999999993</v>
      </c>
      <c r="P8">
        <f t="shared" si="7"/>
        <v>874.14457499999969</v>
      </c>
      <c r="Q8">
        <f t="shared" si="8"/>
        <v>2858.4527602499988</v>
      </c>
    </row>
    <row r="9" spans="1:17" x14ac:dyDescent="0.2">
      <c r="A9" t="s">
        <v>35</v>
      </c>
      <c r="B9">
        <v>2</v>
      </c>
      <c r="E9">
        <v>6</v>
      </c>
      <c r="F9">
        <f t="shared" si="0"/>
        <v>26.47</v>
      </c>
      <c r="G9">
        <f t="shared" si="1"/>
        <v>28.47</v>
      </c>
      <c r="H9">
        <f t="shared" si="2"/>
        <v>27.47</v>
      </c>
      <c r="I9">
        <f t="shared" si="9"/>
        <v>14</v>
      </c>
      <c r="J9">
        <f>COUNTIF(Dados!$D$3:$D$202,"&lt;"&amp;G9)</f>
        <v>200</v>
      </c>
      <c r="K9">
        <f t="shared" si="3"/>
        <v>7.0000000000000007E-2</v>
      </c>
      <c r="L9">
        <f t="shared" si="4"/>
        <v>1</v>
      </c>
      <c r="N9">
        <f t="shared" si="5"/>
        <v>384.58</v>
      </c>
      <c r="O9">
        <f t="shared" si="6"/>
        <v>388.82059999999996</v>
      </c>
      <c r="P9">
        <f t="shared" si="7"/>
        <v>2049.0845619999996</v>
      </c>
      <c r="Q9">
        <f t="shared" si="8"/>
        <v>10798.675641739997</v>
      </c>
    </row>
    <row r="10" spans="1:17" x14ac:dyDescent="0.2">
      <c r="A10" t="s">
        <v>18</v>
      </c>
      <c r="B10">
        <f>SUM(N4:N11)/B3</f>
        <v>22.2</v>
      </c>
      <c r="E10">
        <v>7</v>
      </c>
      <c r="F10">
        <f t="shared" si="0"/>
        <v>28.47</v>
      </c>
      <c r="G10">
        <f t="shared" si="1"/>
        <v>30.47</v>
      </c>
      <c r="H10">
        <f t="shared" si="2"/>
        <v>29.47</v>
      </c>
      <c r="I10">
        <f t="shared" si="9"/>
        <v>0</v>
      </c>
      <c r="J10">
        <f>COUNTIF(Dados!$D$3:$D$202,"&lt;"&amp;G10)</f>
        <v>200</v>
      </c>
      <c r="K10">
        <f t="shared" si="3"/>
        <v>0</v>
      </c>
      <c r="L10">
        <f t="shared" si="4"/>
        <v>1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</row>
    <row r="11" spans="1:17" x14ac:dyDescent="0.2">
      <c r="A11" t="s">
        <v>41</v>
      </c>
      <c r="B11">
        <f>O12/(B3-1)</f>
        <v>6.7609045226130657</v>
      </c>
      <c r="E11">
        <v>8</v>
      </c>
      <c r="F11">
        <f t="shared" si="0"/>
        <v>30.47</v>
      </c>
      <c r="G11">
        <f t="shared" si="1"/>
        <v>32.47</v>
      </c>
      <c r="H11">
        <f t="shared" si="2"/>
        <v>31.47</v>
      </c>
      <c r="I11">
        <f t="shared" si="9"/>
        <v>0</v>
      </c>
      <c r="J11">
        <f>COUNTIF(Dados!$D$3:$D$202,"&lt;"&amp;G11)</f>
        <v>200</v>
      </c>
      <c r="K11">
        <f t="shared" si="3"/>
        <v>0</v>
      </c>
      <c r="L11">
        <f t="shared" si="4"/>
        <v>1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</row>
    <row r="12" spans="1:17" x14ac:dyDescent="0.2">
      <c r="A12" t="s">
        <v>42</v>
      </c>
      <c r="B12">
        <f>P12/B3/B11^3</f>
        <v>1.4103795221752305E-2</v>
      </c>
      <c r="O12">
        <f>SUM(O4:O11)</f>
        <v>1345.42</v>
      </c>
      <c r="P12">
        <f>SUM(P4:P11)</f>
        <v>871.72679999999855</v>
      </c>
      <c r="Q12">
        <f>SUM(Q4:Q11)</f>
        <v>22135.915353999997</v>
      </c>
    </row>
    <row r="13" spans="1:17" x14ac:dyDescent="0.2">
      <c r="A13" t="s">
        <v>43</v>
      </c>
      <c r="B13">
        <f>Q12/B3/B11^4</f>
        <v>5.2972232707879457E-2</v>
      </c>
    </row>
    <row r="14" spans="1:17" x14ac:dyDescent="0.2">
      <c r="A14" t="s">
        <v>21</v>
      </c>
      <c r="B14">
        <f>SUMPRODUCT(I4:I11,N4:N11)/(B3-1)</f>
        <v>941.21035175879388</v>
      </c>
    </row>
    <row r="21" spans="1:17" x14ac:dyDescent="0.2">
      <c r="A21" t="s">
        <v>17</v>
      </c>
    </row>
    <row r="23" spans="1:17" x14ac:dyDescent="0.2">
      <c r="A23" t="s">
        <v>13</v>
      </c>
      <c r="B23">
        <f>200</f>
        <v>200</v>
      </c>
      <c r="E23" t="s">
        <v>36</v>
      </c>
      <c r="F23" t="s">
        <v>5</v>
      </c>
      <c r="G23" t="s">
        <v>6</v>
      </c>
      <c r="H23" t="s">
        <v>7</v>
      </c>
      <c r="I23" t="s">
        <v>15</v>
      </c>
      <c r="J23" t="s">
        <v>8</v>
      </c>
      <c r="K23" t="s">
        <v>9</v>
      </c>
      <c r="L23" t="s">
        <v>10</v>
      </c>
      <c r="N23" t="s">
        <v>37</v>
      </c>
      <c r="O23" t="s">
        <v>38</v>
      </c>
      <c r="P23" t="s">
        <v>39</v>
      </c>
      <c r="Q23" t="s">
        <v>40</v>
      </c>
    </row>
    <row r="24" spans="1:17" x14ac:dyDescent="0.2">
      <c r="A24" t="s">
        <v>31</v>
      </c>
      <c r="B24">
        <f>MIN(Dados!E:E)</f>
        <v>20.05</v>
      </c>
      <c r="E24" s="2">
        <v>1</v>
      </c>
      <c r="F24">
        <f>$B$24+$B$29*(E24-1)</f>
        <v>20.05</v>
      </c>
      <c r="G24">
        <f>$B$24+$B$29*(E24)</f>
        <v>22.05</v>
      </c>
      <c r="H24">
        <f>(G24+F24)/2</f>
        <v>21.05</v>
      </c>
      <c r="I24">
        <f>J24</f>
        <v>41</v>
      </c>
      <c r="J24">
        <f>COUNTIF(Dados!$E$3:$E$202,"&lt;"&amp;G24)</f>
        <v>41</v>
      </c>
      <c r="K24">
        <f>I24/$B$23</f>
        <v>0.20499999999999999</v>
      </c>
      <c r="L24">
        <f>J24/$B$23</f>
        <v>0.20499999999999999</v>
      </c>
      <c r="N24">
        <f>I24*H24</f>
        <v>863.05000000000007</v>
      </c>
      <c r="O24">
        <f>(H24-$B$30)^2*I24</f>
        <v>598.28840000000002</v>
      </c>
      <c r="P24">
        <f>(H24-$B$30)^3*I24</f>
        <v>-2285.4616880000003</v>
      </c>
      <c r="Q24">
        <f>(H24-$B$30)^4*I24</f>
        <v>8730.4636481600028</v>
      </c>
    </row>
    <row r="25" spans="1:17" x14ac:dyDescent="0.2">
      <c r="A25" t="s">
        <v>12</v>
      </c>
      <c r="B25">
        <f>MAX(Dados!E:E)</f>
        <v>29.9</v>
      </c>
      <c r="E25" s="2">
        <v>2</v>
      </c>
      <c r="F25">
        <f t="shared" ref="F25:F31" si="10">$B$24+$B$29*(E25-1)</f>
        <v>22.05</v>
      </c>
      <c r="G25">
        <f t="shared" ref="G25:G31" si="11">$B$24+$B$29*(E25)</f>
        <v>24.05</v>
      </c>
      <c r="H25">
        <f t="shared" ref="H25:H31" si="12">(G25+F25)/2</f>
        <v>23.05</v>
      </c>
      <c r="I25">
        <f>J25-J24</f>
        <v>44</v>
      </c>
      <c r="J25">
        <f>COUNTIF(Dados!$E$3:$E$202,"&lt;"&amp;G25)</f>
        <v>85</v>
      </c>
      <c r="K25">
        <f t="shared" ref="K25:K31" si="13">I25/$B$23</f>
        <v>0.22</v>
      </c>
      <c r="L25">
        <f t="shared" ref="L25:L31" si="14">J25/$B$23</f>
        <v>0.42499999999999999</v>
      </c>
      <c r="N25">
        <f t="shared" ref="N25:N31" si="15">I25*H25</f>
        <v>1014.2</v>
      </c>
      <c r="O25">
        <f t="shared" ref="O25:O31" si="16">(H25-$B$30)^2*I25</f>
        <v>145.74560000000005</v>
      </c>
      <c r="P25">
        <f t="shared" ref="P25:P31" si="17">(H25-$B$30)^3*I25</f>
        <v>-265.25699200000014</v>
      </c>
      <c r="Q25">
        <f t="shared" ref="Q25:Q31" si="18">(H25-$B$30)^4*I25</f>
        <v>482.76772544000033</v>
      </c>
    </row>
    <row r="26" spans="1:17" x14ac:dyDescent="0.2">
      <c r="A26" t="s">
        <v>32</v>
      </c>
      <c r="B26">
        <f>B25-B24</f>
        <v>9.8499999999999979</v>
      </c>
      <c r="E26" s="2">
        <v>3</v>
      </c>
      <c r="F26">
        <f t="shared" si="10"/>
        <v>24.05</v>
      </c>
      <c r="G26">
        <f t="shared" si="11"/>
        <v>26.05</v>
      </c>
      <c r="H26">
        <f t="shared" si="12"/>
        <v>25.05</v>
      </c>
      <c r="I26">
        <f t="shared" ref="I26:I31" si="19">J26-J25</f>
        <v>46</v>
      </c>
      <c r="J26">
        <f>COUNTIF(Dados!$E$3:$E$202,"&lt;"&amp;G26)</f>
        <v>131</v>
      </c>
      <c r="K26">
        <f t="shared" si="13"/>
        <v>0.23</v>
      </c>
      <c r="L26">
        <f t="shared" si="14"/>
        <v>0.65500000000000003</v>
      </c>
      <c r="N26">
        <f t="shared" si="15"/>
        <v>1152.3</v>
      </c>
      <c r="O26">
        <f t="shared" si="16"/>
        <v>1.4903999999999955</v>
      </c>
      <c r="P26">
        <f t="shared" si="17"/>
        <v>0.26827199999999873</v>
      </c>
      <c r="Q26">
        <f t="shared" si="18"/>
        <v>4.82889599999997E-2</v>
      </c>
    </row>
    <row r="27" spans="1:17" x14ac:dyDescent="0.2">
      <c r="A27" t="s">
        <v>33</v>
      </c>
      <c r="B27">
        <f>INT(1+LOG10(B3)*3.3)</f>
        <v>8</v>
      </c>
      <c r="E27" s="2">
        <v>4</v>
      </c>
      <c r="F27">
        <f t="shared" si="10"/>
        <v>26.05</v>
      </c>
      <c r="G27">
        <f t="shared" si="11"/>
        <v>28.05</v>
      </c>
      <c r="H27">
        <f t="shared" si="12"/>
        <v>27.05</v>
      </c>
      <c r="I27">
        <f t="shared" si="19"/>
        <v>30</v>
      </c>
      <c r="J27">
        <f>COUNTIF(Dados!$E$3:$E$202,"&lt;"&amp;G27)</f>
        <v>161</v>
      </c>
      <c r="K27">
        <f t="shared" si="13"/>
        <v>0.15</v>
      </c>
      <c r="L27">
        <f t="shared" si="14"/>
        <v>0.80500000000000005</v>
      </c>
      <c r="N27">
        <f t="shared" si="15"/>
        <v>811.5</v>
      </c>
      <c r="O27">
        <f t="shared" si="16"/>
        <v>142.57199999999997</v>
      </c>
      <c r="P27">
        <f t="shared" si="17"/>
        <v>310.80695999999989</v>
      </c>
      <c r="Q27">
        <f t="shared" si="18"/>
        <v>677.55917279999971</v>
      </c>
    </row>
    <row r="28" spans="1:17" x14ac:dyDescent="0.2">
      <c r="A28" t="s">
        <v>34</v>
      </c>
      <c r="B28">
        <f>(B25-B24)/B27</f>
        <v>1.2312499999999997</v>
      </c>
      <c r="E28" s="2">
        <v>5</v>
      </c>
      <c r="F28">
        <f t="shared" si="10"/>
        <v>28.05</v>
      </c>
      <c r="G28">
        <f t="shared" si="11"/>
        <v>30.05</v>
      </c>
      <c r="H28">
        <f t="shared" si="12"/>
        <v>29.05</v>
      </c>
      <c r="I28">
        <f t="shared" si="19"/>
        <v>39</v>
      </c>
      <c r="J28">
        <f>COUNTIF(Dados!$E$3:$E$202,"&lt;"&amp;G28)</f>
        <v>200</v>
      </c>
      <c r="K28">
        <f t="shared" si="13"/>
        <v>0.19500000000000001</v>
      </c>
      <c r="L28">
        <f t="shared" si="14"/>
        <v>1</v>
      </c>
      <c r="N28">
        <f t="shared" si="15"/>
        <v>1132.95</v>
      </c>
      <c r="O28">
        <f t="shared" si="16"/>
        <v>681.42359999999985</v>
      </c>
      <c r="P28">
        <f t="shared" si="17"/>
        <v>2848.3506479999996</v>
      </c>
      <c r="Q28">
        <f t="shared" si="18"/>
        <v>11906.105708639994</v>
      </c>
    </row>
    <row r="29" spans="1:17" x14ac:dyDescent="0.2">
      <c r="A29" t="s">
        <v>35</v>
      </c>
      <c r="B29">
        <v>2</v>
      </c>
      <c r="E29" s="2">
        <v>6</v>
      </c>
      <c r="F29">
        <f t="shared" si="10"/>
        <v>30.05</v>
      </c>
      <c r="G29">
        <f t="shared" si="11"/>
        <v>32.049999999999997</v>
      </c>
      <c r="H29">
        <f t="shared" si="12"/>
        <v>31.049999999999997</v>
      </c>
      <c r="I29">
        <f t="shared" si="19"/>
        <v>0</v>
      </c>
      <c r="J29">
        <f>COUNTIF(Dados!$E$3:$E$202,"&lt;"&amp;G29)</f>
        <v>200</v>
      </c>
      <c r="K29">
        <f t="shared" si="13"/>
        <v>0</v>
      </c>
      <c r="L29">
        <f t="shared" si="14"/>
        <v>1</v>
      </c>
      <c r="N29">
        <f t="shared" si="15"/>
        <v>0</v>
      </c>
      <c r="O29">
        <f t="shared" si="16"/>
        <v>0</v>
      </c>
      <c r="P29">
        <f t="shared" si="17"/>
        <v>0</v>
      </c>
      <c r="Q29">
        <f t="shared" si="18"/>
        <v>0</v>
      </c>
    </row>
    <row r="30" spans="1:17" x14ac:dyDescent="0.2">
      <c r="A30" t="s">
        <v>18</v>
      </c>
      <c r="B30">
        <f>SUM(N24:N31)/B23</f>
        <v>24.87</v>
      </c>
      <c r="E30" s="2">
        <v>7</v>
      </c>
      <c r="F30">
        <f t="shared" si="10"/>
        <v>32.049999999999997</v>
      </c>
      <c r="G30">
        <f t="shared" si="11"/>
        <v>34.049999999999997</v>
      </c>
      <c r="H30">
        <f t="shared" si="12"/>
        <v>33.049999999999997</v>
      </c>
      <c r="I30">
        <f t="shared" si="19"/>
        <v>0</v>
      </c>
      <c r="J30">
        <f>COUNTIF(Dados!$E$3:$E$202,"&lt;"&amp;G30)</f>
        <v>200</v>
      </c>
      <c r="K30">
        <f t="shared" si="13"/>
        <v>0</v>
      </c>
      <c r="L30">
        <f t="shared" si="14"/>
        <v>1</v>
      </c>
      <c r="N30">
        <f t="shared" si="15"/>
        <v>0</v>
      </c>
      <c r="O30">
        <f t="shared" si="16"/>
        <v>0</v>
      </c>
      <c r="P30">
        <f t="shared" si="17"/>
        <v>0</v>
      </c>
      <c r="Q30">
        <f t="shared" si="18"/>
        <v>0</v>
      </c>
    </row>
    <row r="31" spans="1:17" x14ac:dyDescent="0.2">
      <c r="A31" t="s">
        <v>22</v>
      </c>
      <c r="B31">
        <f>O32/(B23-1)</f>
        <v>7.8870351758793973</v>
      </c>
      <c r="E31" s="2">
        <v>8</v>
      </c>
      <c r="F31">
        <f t="shared" si="10"/>
        <v>34.049999999999997</v>
      </c>
      <c r="G31">
        <f t="shared" si="11"/>
        <v>36.049999999999997</v>
      </c>
      <c r="H31">
        <f t="shared" si="12"/>
        <v>35.049999999999997</v>
      </c>
      <c r="I31">
        <f t="shared" si="19"/>
        <v>0</v>
      </c>
      <c r="J31">
        <f>COUNTIF(Dados!$E$3:$E$202,"&lt;"&amp;G31)</f>
        <v>200</v>
      </c>
      <c r="K31">
        <f t="shared" si="13"/>
        <v>0</v>
      </c>
      <c r="L31">
        <f t="shared" si="14"/>
        <v>1</v>
      </c>
      <c r="N31">
        <f t="shared" si="15"/>
        <v>0</v>
      </c>
      <c r="O31">
        <f t="shared" si="16"/>
        <v>0</v>
      </c>
      <c r="P31">
        <f t="shared" si="17"/>
        <v>0</v>
      </c>
      <c r="Q31">
        <f t="shared" si="18"/>
        <v>0</v>
      </c>
    </row>
    <row r="32" spans="1:17" x14ac:dyDescent="0.2">
      <c r="A32" t="s">
        <v>42</v>
      </c>
      <c r="B32">
        <f>P32/B23/B31^3</f>
        <v>6.2035046171794762E-3</v>
      </c>
      <c r="O32">
        <f>SUM(O24:O31)</f>
        <v>1569.52</v>
      </c>
      <c r="P32">
        <f>SUM(P24:P31)</f>
        <v>608.70719999999892</v>
      </c>
      <c r="Q32">
        <f>SUM(Q24:Q31)</f>
        <v>21796.944543999998</v>
      </c>
    </row>
    <row r="33" spans="1:2" x14ac:dyDescent="0.2">
      <c r="A33" t="s">
        <v>43</v>
      </c>
      <c r="B33">
        <f>Q32/B23/B31^4</f>
        <v>2.8165049090427937E-2</v>
      </c>
    </row>
    <row r="34" spans="1:2" x14ac:dyDescent="0.2">
      <c r="A34" t="s">
        <v>21</v>
      </c>
      <c r="B34">
        <f>SUMPRODUCT(I24:I31,N24:N31)/(B23-1)</f>
        <v>1012.7924623115579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5E10-0569-9649-B43B-D18E3E096B88}">
  <dimension ref="A1"/>
  <sheetViews>
    <sheetView topLeftCell="A2" workbookViewId="0">
      <selection activeCell="K5" sqref="K5"/>
    </sheetView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ECD8-9286-574E-86D9-4AB2BB9B4BC1}">
  <dimension ref="A2:B10"/>
  <sheetViews>
    <sheetView workbookViewId="0">
      <selection activeCell="B4" sqref="B4"/>
    </sheetView>
  </sheetViews>
  <sheetFormatPr baseColWidth="10" defaultRowHeight="16" x14ac:dyDescent="0.2"/>
  <sheetData>
    <row r="2" spans="1:2" x14ac:dyDescent="0.2">
      <c r="A2" t="s">
        <v>14</v>
      </c>
    </row>
    <row r="3" spans="1:2" x14ac:dyDescent="0.2">
      <c r="A3" t="s">
        <v>18</v>
      </c>
      <c r="B3">
        <f>'2 b)'!B10</f>
        <v>22.2</v>
      </c>
    </row>
    <row r="4" spans="1:2" x14ac:dyDescent="0.2">
      <c r="A4" t="s">
        <v>19</v>
      </c>
      <c r="B4">
        <f>MEDIAN(Dados!D:D)</f>
        <v>21.98</v>
      </c>
    </row>
    <row r="7" spans="1:2" x14ac:dyDescent="0.2">
      <c r="A7" t="s">
        <v>14</v>
      </c>
    </row>
    <row r="9" spans="1:2" x14ac:dyDescent="0.2">
      <c r="A9" t="s">
        <v>18</v>
      </c>
      <c r="B9">
        <f>'2 b)'!B30</f>
        <v>24.87</v>
      </c>
    </row>
    <row r="10" spans="1:2" x14ac:dyDescent="0.2">
      <c r="A10" t="s">
        <v>19</v>
      </c>
      <c r="B10">
        <f>MEDIAN(Dados!E:E)</f>
        <v>24.74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6641-6A81-0944-A38E-85F1A43C99E2}">
  <dimension ref="A1:I202"/>
  <sheetViews>
    <sheetView workbookViewId="0">
      <selection activeCell="I11" sqref="I11"/>
    </sheetView>
  </sheetViews>
  <sheetFormatPr baseColWidth="10" defaultRowHeight="16" x14ac:dyDescent="0.2"/>
  <cols>
    <col min="1" max="2" width="20" bestFit="1" customWidth="1"/>
  </cols>
  <sheetData>
    <row r="1" spans="1:9" x14ac:dyDescent="0.2">
      <c r="A1" t="s">
        <v>0</v>
      </c>
      <c r="B1" t="s">
        <v>1</v>
      </c>
    </row>
    <row r="2" spans="1:9" x14ac:dyDescent="0.2">
      <c r="A2" s="1">
        <v>16.47</v>
      </c>
      <c r="B2">
        <v>20.05</v>
      </c>
    </row>
    <row r="3" spans="1:9" x14ac:dyDescent="0.2">
      <c r="A3" s="1">
        <v>16.829999999999998</v>
      </c>
      <c r="B3">
        <v>20.100000000000001</v>
      </c>
      <c r="H3" t="s">
        <v>0</v>
      </c>
    </row>
    <row r="4" spans="1:9" x14ac:dyDescent="0.2">
      <c r="A4" s="1">
        <v>16.940000000000001</v>
      </c>
      <c r="B4">
        <v>20.100000000000001</v>
      </c>
      <c r="H4" t="s">
        <v>44</v>
      </c>
      <c r="I4">
        <f>INDEX(A:A,40)</f>
        <v>19.95</v>
      </c>
    </row>
    <row r="5" spans="1:9" x14ac:dyDescent="0.2">
      <c r="A5" s="1">
        <v>17.420000000000002</v>
      </c>
      <c r="B5">
        <v>20.12</v>
      </c>
      <c r="H5" t="s">
        <v>45</v>
      </c>
      <c r="I5">
        <f>INDEX(A:A,90)</f>
        <v>21.58</v>
      </c>
    </row>
    <row r="6" spans="1:9" x14ac:dyDescent="0.2">
      <c r="A6" s="1">
        <v>17.920000000000002</v>
      </c>
      <c r="B6">
        <v>20.18</v>
      </c>
    </row>
    <row r="7" spans="1:9" x14ac:dyDescent="0.2">
      <c r="A7" s="1">
        <v>17.940000000000001</v>
      </c>
      <c r="B7">
        <v>20.22</v>
      </c>
    </row>
    <row r="8" spans="1:9" x14ac:dyDescent="0.2">
      <c r="A8" s="1">
        <v>17.96</v>
      </c>
      <c r="B8">
        <v>20.239999999999998</v>
      </c>
      <c r="H8" t="s">
        <v>1</v>
      </c>
    </row>
    <row r="9" spans="1:9" x14ac:dyDescent="0.2">
      <c r="A9" s="1">
        <v>17.96</v>
      </c>
      <c r="B9">
        <v>20.32</v>
      </c>
      <c r="H9" t="s">
        <v>44</v>
      </c>
      <c r="I9">
        <f>INDEX(B:B,40)</f>
        <v>21.79</v>
      </c>
    </row>
    <row r="10" spans="1:9" x14ac:dyDescent="0.2">
      <c r="A10" s="1">
        <v>17.97</v>
      </c>
      <c r="B10">
        <v>20.329999999999998</v>
      </c>
      <c r="H10" t="s">
        <v>45</v>
      </c>
      <c r="I10">
        <f>INDEX(B:B,90)</f>
        <v>24.17</v>
      </c>
    </row>
    <row r="11" spans="1:9" x14ac:dyDescent="0.2">
      <c r="A11" s="1">
        <v>18.27</v>
      </c>
      <c r="B11">
        <v>20.34</v>
      </c>
    </row>
    <row r="12" spans="1:9" x14ac:dyDescent="0.2">
      <c r="A12" s="1">
        <v>18.309999999999999</v>
      </c>
      <c r="B12">
        <v>20.36</v>
      </c>
    </row>
    <row r="13" spans="1:9" x14ac:dyDescent="0.2">
      <c r="A13" s="1">
        <v>18.32</v>
      </c>
      <c r="B13">
        <v>20.41</v>
      </c>
    </row>
    <row r="14" spans="1:9" x14ac:dyDescent="0.2">
      <c r="A14" s="1">
        <v>18.61</v>
      </c>
      <c r="B14">
        <v>20.53</v>
      </c>
    </row>
    <row r="15" spans="1:9" x14ac:dyDescent="0.2">
      <c r="A15" s="1">
        <v>18.68</v>
      </c>
      <c r="B15">
        <v>20.54</v>
      </c>
    </row>
    <row r="16" spans="1:9" x14ac:dyDescent="0.2">
      <c r="A16" s="1">
        <v>18.690000000000001</v>
      </c>
      <c r="B16">
        <v>20.55</v>
      </c>
    </row>
    <row r="17" spans="1:2" x14ac:dyDescent="0.2">
      <c r="A17" s="1">
        <v>18.71</v>
      </c>
      <c r="B17">
        <v>20.72</v>
      </c>
    </row>
    <row r="18" spans="1:2" x14ac:dyDescent="0.2">
      <c r="A18" s="1">
        <v>18.71</v>
      </c>
      <c r="B18">
        <v>20.76</v>
      </c>
    </row>
    <row r="19" spans="1:2" x14ac:dyDescent="0.2">
      <c r="A19" s="1">
        <v>18.71</v>
      </c>
      <c r="B19">
        <v>20.81</v>
      </c>
    </row>
    <row r="20" spans="1:2" x14ac:dyDescent="0.2">
      <c r="A20" s="1">
        <v>18.77</v>
      </c>
      <c r="B20">
        <v>20.86</v>
      </c>
    </row>
    <row r="21" spans="1:2" x14ac:dyDescent="0.2">
      <c r="A21" s="1">
        <v>18.88</v>
      </c>
      <c r="B21">
        <v>20.91</v>
      </c>
    </row>
    <row r="22" spans="1:2" x14ac:dyDescent="0.2">
      <c r="A22" s="1">
        <v>18.940000000000001</v>
      </c>
      <c r="B22">
        <v>20.92</v>
      </c>
    </row>
    <row r="23" spans="1:2" x14ac:dyDescent="0.2">
      <c r="A23" s="1">
        <v>19</v>
      </c>
      <c r="B23">
        <v>20.93</v>
      </c>
    </row>
    <row r="24" spans="1:2" x14ac:dyDescent="0.2">
      <c r="A24" s="1">
        <v>19.260000000000002</v>
      </c>
      <c r="B24">
        <v>20.96</v>
      </c>
    </row>
    <row r="25" spans="1:2" x14ac:dyDescent="0.2">
      <c r="A25" s="1">
        <v>19.27</v>
      </c>
      <c r="B25">
        <v>21.1</v>
      </c>
    </row>
    <row r="26" spans="1:2" x14ac:dyDescent="0.2">
      <c r="A26" s="1">
        <v>19.350000000000001</v>
      </c>
      <c r="B26">
        <v>21.25</v>
      </c>
    </row>
    <row r="27" spans="1:2" x14ac:dyDescent="0.2">
      <c r="A27" s="1">
        <v>19.440000000000001</v>
      </c>
      <c r="B27">
        <v>21.35</v>
      </c>
    </row>
    <row r="28" spans="1:2" x14ac:dyDescent="0.2">
      <c r="A28" s="1">
        <v>19.47</v>
      </c>
      <c r="B28">
        <v>21.37</v>
      </c>
    </row>
    <row r="29" spans="1:2" x14ac:dyDescent="0.2">
      <c r="A29" s="1">
        <v>19.48</v>
      </c>
      <c r="B29">
        <v>21.5</v>
      </c>
    </row>
    <row r="30" spans="1:2" x14ac:dyDescent="0.2">
      <c r="A30" s="1">
        <v>19.489999999999998</v>
      </c>
      <c r="B30">
        <v>21.51</v>
      </c>
    </row>
    <row r="31" spans="1:2" x14ac:dyDescent="0.2">
      <c r="A31" s="1">
        <v>19.510000000000002</v>
      </c>
      <c r="B31">
        <v>21.51</v>
      </c>
    </row>
    <row r="32" spans="1:2" x14ac:dyDescent="0.2">
      <c r="A32" s="1">
        <v>19.52</v>
      </c>
      <c r="B32">
        <v>21.52</v>
      </c>
    </row>
    <row r="33" spans="1:2" x14ac:dyDescent="0.2">
      <c r="A33" s="1">
        <v>19.54</v>
      </c>
      <c r="B33">
        <v>21.57</v>
      </c>
    </row>
    <row r="34" spans="1:2" x14ac:dyDescent="0.2">
      <c r="A34" s="1">
        <v>19.559999999999999</v>
      </c>
      <c r="B34">
        <v>21.62</v>
      </c>
    </row>
    <row r="35" spans="1:2" x14ac:dyDescent="0.2">
      <c r="A35" s="1">
        <v>19.670000000000002</v>
      </c>
      <c r="B35">
        <v>21.63</v>
      </c>
    </row>
    <row r="36" spans="1:2" x14ac:dyDescent="0.2">
      <c r="A36" s="1">
        <v>19.82</v>
      </c>
      <c r="B36">
        <v>21.63</v>
      </c>
    </row>
    <row r="37" spans="1:2" x14ac:dyDescent="0.2">
      <c r="A37" s="1">
        <v>19.84</v>
      </c>
      <c r="B37">
        <v>21.7</v>
      </c>
    </row>
    <row r="38" spans="1:2" x14ac:dyDescent="0.2">
      <c r="A38" s="1">
        <v>19.86</v>
      </c>
      <c r="B38">
        <v>21.71</v>
      </c>
    </row>
    <row r="39" spans="1:2" x14ac:dyDescent="0.2">
      <c r="A39" s="1">
        <v>19.95</v>
      </c>
      <c r="B39">
        <v>21.75</v>
      </c>
    </row>
    <row r="40" spans="1:2" x14ac:dyDescent="0.2">
      <c r="A40" s="1">
        <v>19.95</v>
      </c>
      <c r="B40">
        <v>21.79</v>
      </c>
    </row>
    <row r="41" spans="1:2" x14ac:dyDescent="0.2">
      <c r="A41" s="1">
        <v>20</v>
      </c>
      <c r="B41">
        <v>21.88</v>
      </c>
    </row>
    <row r="42" spans="1:2" x14ac:dyDescent="0.2">
      <c r="A42" s="1">
        <v>20.02</v>
      </c>
      <c r="B42">
        <v>21.91</v>
      </c>
    </row>
    <row r="43" spans="1:2" x14ac:dyDescent="0.2">
      <c r="A43" s="1">
        <v>20.149999999999999</v>
      </c>
      <c r="B43">
        <v>22.06</v>
      </c>
    </row>
    <row r="44" spans="1:2" x14ac:dyDescent="0.2">
      <c r="A44" s="1">
        <v>20.149999999999999</v>
      </c>
      <c r="B44">
        <v>22.07</v>
      </c>
    </row>
    <row r="45" spans="1:2" x14ac:dyDescent="0.2">
      <c r="A45" s="1">
        <v>20.16</v>
      </c>
      <c r="B45">
        <v>22.15</v>
      </c>
    </row>
    <row r="46" spans="1:2" x14ac:dyDescent="0.2">
      <c r="A46" s="1">
        <v>20.18</v>
      </c>
      <c r="B46">
        <v>22.16</v>
      </c>
    </row>
    <row r="47" spans="1:2" x14ac:dyDescent="0.2">
      <c r="A47" s="1">
        <v>20.2</v>
      </c>
      <c r="B47">
        <v>22.17</v>
      </c>
    </row>
    <row r="48" spans="1:2" x14ac:dyDescent="0.2">
      <c r="A48" s="1">
        <v>20.2</v>
      </c>
      <c r="B48">
        <v>22.24</v>
      </c>
    </row>
    <row r="49" spans="1:2" x14ac:dyDescent="0.2">
      <c r="A49" s="1">
        <v>20.22</v>
      </c>
      <c r="B49">
        <v>22.37</v>
      </c>
    </row>
    <row r="50" spans="1:2" x14ac:dyDescent="0.2">
      <c r="A50" s="1">
        <v>20.3</v>
      </c>
      <c r="B50">
        <v>22.45</v>
      </c>
    </row>
    <row r="51" spans="1:2" x14ac:dyDescent="0.2">
      <c r="A51" s="1">
        <v>20.37</v>
      </c>
      <c r="B51">
        <v>22.47</v>
      </c>
    </row>
    <row r="52" spans="1:2" x14ac:dyDescent="0.2">
      <c r="A52" s="1">
        <v>20.39</v>
      </c>
      <c r="B52">
        <v>22.5</v>
      </c>
    </row>
    <row r="53" spans="1:2" x14ac:dyDescent="0.2">
      <c r="A53" s="1">
        <v>20.41</v>
      </c>
      <c r="B53">
        <v>22.56</v>
      </c>
    </row>
    <row r="54" spans="1:2" x14ac:dyDescent="0.2">
      <c r="A54" s="1">
        <v>20.420000000000002</v>
      </c>
      <c r="B54">
        <v>22.59</v>
      </c>
    </row>
    <row r="55" spans="1:2" x14ac:dyDescent="0.2">
      <c r="A55" s="1">
        <v>20.43</v>
      </c>
      <c r="B55">
        <v>22.59</v>
      </c>
    </row>
    <row r="56" spans="1:2" x14ac:dyDescent="0.2">
      <c r="A56" s="1">
        <v>20.49</v>
      </c>
      <c r="B56">
        <v>22.64</v>
      </c>
    </row>
    <row r="57" spans="1:2" x14ac:dyDescent="0.2">
      <c r="A57" s="1">
        <v>20.54</v>
      </c>
      <c r="B57">
        <v>22.74</v>
      </c>
    </row>
    <row r="58" spans="1:2" x14ac:dyDescent="0.2">
      <c r="A58" s="1">
        <v>20.55</v>
      </c>
      <c r="B58">
        <v>22.77</v>
      </c>
    </row>
    <row r="59" spans="1:2" x14ac:dyDescent="0.2">
      <c r="A59" s="1">
        <v>20.56</v>
      </c>
      <c r="B59">
        <v>22.82</v>
      </c>
    </row>
    <row r="60" spans="1:2" x14ac:dyDescent="0.2">
      <c r="A60" s="1">
        <v>20.58</v>
      </c>
      <c r="B60">
        <v>22.86</v>
      </c>
    </row>
    <row r="61" spans="1:2" x14ac:dyDescent="0.2">
      <c r="A61" s="1">
        <v>20.62</v>
      </c>
      <c r="B61">
        <v>22.86</v>
      </c>
    </row>
    <row r="62" spans="1:2" x14ac:dyDescent="0.2">
      <c r="A62" s="1">
        <v>20.64</v>
      </c>
      <c r="B62">
        <v>22.89</v>
      </c>
    </row>
    <row r="63" spans="1:2" x14ac:dyDescent="0.2">
      <c r="A63" s="1">
        <v>20.67</v>
      </c>
      <c r="B63">
        <v>22.9</v>
      </c>
    </row>
    <row r="64" spans="1:2" x14ac:dyDescent="0.2">
      <c r="A64" s="1">
        <v>20.69</v>
      </c>
      <c r="B64">
        <v>22.92</v>
      </c>
    </row>
    <row r="65" spans="1:2" x14ac:dyDescent="0.2">
      <c r="A65" s="1">
        <v>20.69</v>
      </c>
      <c r="B65">
        <v>22.97</v>
      </c>
    </row>
    <row r="66" spans="1:2" x14ac:dyDescent="0.2">
      <c r="A66" s="1">
        <v>20.71</v>
      </c>
      <c r="B66">
        <v>22.97</v>
      </c>
    </row>
    <row r="67" spans="1:2" x14ac:dyDescent="0.2">
      <c r="A67" s="1">
        <v>20.74</v>
      </c>
      <c r="B67">
        <v>23</v>
      </c>
    </row>
    <row r="68" spans="1:2" x14ac:dyDescent="0.2">
      <c r="A68" s="1">
        <v>20.79</v>
      </c>
      <c r="B68">
        <v>23.03</v>
      </c>
    </row>
    <row r="69" spans="1:2" x14ac:dyDescent="0.2">
      <c r="A69" s="1">
        <v>20.79</v>
      </c>
      <c r="B69">
        <v>23.05</v>
      </c>
    </row>
    <row r="70" spans="1:2" x14ac:dyDescent="0.2">
      <c r="A70" s="1">
        <v>20.79</v>
      </c>
      <c r="B70">
        <v>23.07</v>
      </c>
    </row>
    <row r="71" spans="1:2" x14ac:dyDescent="0.2">
      <c r="A71" s="1">
        <v>20.86</v>
      </c>
      <c r="B71">
        <v>23.17</v>
      </c>
    </row>
    <row r="72" spans="1:2" x14ac:dyDescent="0.2">
      <c r="A72" s="1">
        <v>20.91</v>
      </c>
      <c r="B72">
        <v>23.31</v>
      </c>
    </row>
    <row r="73" spans="1:2" x14ac:dyDescent="0.2">
      <c r="A73" s="1">
        <v>20.92</v>
      </c>
      <c r="B73">
        <v>23.36</v>
      </c>
    </row>
    <row r="74" spans="1:2" x14ac:dyDescent="0.2">
      <c r="A74" s="1">
        <v>20.92</v>
      </c>
      <c r="B74">
        <v>23.37</v>
      </c>
    </row>
    <row r="75" spans="1:2" x14ac:dyDescent="0.2">
      <c r="A75" s="1">
        <v>20.97</v>
      </c>
      <c r="B75">
        <v>23.4</v>
      </c>
    </row>
    <row r="76" spans="1:2" x14ac:dyDescent="0.2">
      <c r="A76" s="1">
        <v>21.01</v>
      </c>
      <c r="B76">
        <v>23.48</v>
      </c>
    </row>
    <row r="77" spans="1:2" x14ac:dyDescent="0.2">
      <c r="A77" s="1">
        <v>21.05</v>
      </c>
      <c r="B77">
        <v>23.55</v>
      </c>
    </row>
    <row r="78" spans="1:2" x14ac:dyDescent="0.2">
      <c r="A78" s="1">
        <v>21.06</v>
      </c>
      <c r="B78">
        <v>23.59</v>
      </c>
    </row>
    <row r="79" spans="1:2" x14ac:dyDescent="0.2">
      <c r="A79" s="1">
        <v>21.08</v>
      </c>
      <c r="B79">
        <v>23.64</v>
      </c>
    </row>
    <row r="80" spans="1:2" x14ac:dyDescent="0.2">
      <c r="A80" s="1">
        <v>21.09</v>
      </c>
      <c r="B80">
        <v>23.68</v>
      </c>
    </row>
    <row r="81" spans="1:2" x14ac:dyDescent="0.2">
      <c r="A81" s="1">
        <v>21.13</v>
      </c>
      <c r="B81">
        <v>23.69</v>
      </c>
    </row>
    <row r="82" spans="1:2" x14ac:dyDescent="0.2">
      <c r="A82" s="1">
        <v>21.14</v>
      </c>
      <c r="B82">
        <v>23.7</v>
      </c>
    </row>
    <row r="83" spans="1:2" x14ac:dyDescent="0.2">
      <c r="A83" s="1">
        <v>21.16</v>
      </c>
      <c r="B83">
        <v>23.86</v>
      </c>
    </row>
    <row r="84" spans="1:2" x14ac:dyDescent="0.2">
      <c r="A84" s="1">
        <v>21.27</v>
      </c>
      <c r="B84">
        <v>23.9</v>
      </c>
    </row>
    <row r="85" spans="1:2" x14ac:dyDescent="0.2">
      <c r="A85" s="1">
        <v>21.27</v>
      </c>
      <c r="B85">
        <v>23.93</v>
      </c>
    </row>
    <row r="86" spans="1:2" x14ac:dyDescent="0.2">
      <c r="A86" s="1">
        <v>21.28</v>
      </c>
      <c r="B86">
        <v>23.96</v>
      </c>
    </row>
    <row r="87" spans="1:2" x14ac:dyDescent="0.2">
      <c r="A87" s="1">
        <v>21.41</v>
      </c>
      <c r="B87">
        <v>24.06</v>
      </c>
    </row>
    <row r="88" spans="1:2" x14ac:dyDescent="0.2">
      <c r="A88" s="1">
        <v>21.48</v>
      </c>
      <c r="B88">
        <v>24.08</v>
      </c>
    </row>
    <row r="89" spans="1:2" x14ac:dyDescent="0.2">
      <c r="A89" s="1">
        <v>21.52</v>
      </c>
      <c r="B89">
        <v>24.09</v>
      </c>
    </row>
    <row r="90" spans="1:2" x14ac:dyDescent="0.2">
      <c r="A90" s="1">
        <v>21.58</v>
      </c>
      <c r="B90">
        <v>24.17</v>
      </c>
    </row>
    <row r="91" spans="1:2" x14ac:dyDescent="0.2">
      <c r="A91" s="1">
        <v>21.63</v>
      </c>
      <c r="B91">
        <v>24.17</v>
      </c>
    </row>
    <row r="92" spans="1:2" x14ac:dyDescent="0.2">
      <c r="A92" s="1">
        <v>21.63</v>
      </c>
      <c r="B92">
        <v>24.2</v>
      </c>
    </row>
    <row r="93" spans="1:2" x14ac:dyDescent="0.2">
      <c r="A93" s="1">
        <v>21.65</v>
      </c>
      <c r="B93">
        <v>24.35</v>
      </c>
    </row>
    <row r="94" spans="1:2" x14ac:dyDescent="0.2">
      <c r="A94" s="1">
        <v>21.75</v>
      </c>
      <c r="B94">
        <v>24.36</v>
      </c>
    </row>
    <row r="95" spans="1:2" x14ac:dyDescent="0.2">
      <c r="A95" s="1">
        <v>21.78</v>
      </c>
      <c r="B95">
        <v>24.52</v>
      </c>
    </row>
    <row r="96" spans="1:2" x14ac:dyDescent="0.2">
      <c r="A96" s="1">
        <v>21.87</v>
      </c>
      <c r="B96">
        <v>24.54</v>
      </c>
    </row>
    <row r="97" spans="1:2" x14ac:dyDescent="0.2">
      <c r="A97" s="1">
        <v>21.88</v>
      </c>
      <c r="B97">
        <v>24.58</v>
      </c>
    </row>
    <row r="98" spans="1:2" x14ac:dyDescent="0.2">
      <c r="A98" s="1">
        <v>21.92</v>
      </c>
      <c r="B98">
        <v>24.65</v>
      </c>
    </row>
    <row r="99" spans="1:2" x14ac:dyDescent="0.2">
      <c r="A99" s="1">
        <v>21.94</v>
      </c>
      <c r="B99">
        <v>24.66</v>
      </c>
    </row>
    <row r="100" spans="1:2" x14ac:dyDescent="0.2">
      <c r="A100" s="1">
        <v>21.97</v>
      </c>
      <c r="B100">
        <v>24.72</v>
      </c>
    </row>
    <row r="101" spans="1:2" x14ac:dyDescent="0.2">
      <c r="A101" s="1">
        <v>21.98</v>
      </c>
      <c r="B101">
        <v>24.74</v>
      </c>
    </row>
    <row r="102" spans="1:2" x14ac:dyDescent="0.2">
      <c r="A102" s="1">
        <v>21.98</v>
      </c>
      <c r="B102">
        <v>24.74</v>
      </c>
    </row>
    <row r="103" spans="1:2" x14ac:dyDescent="0.2">
      <c r="A103" s="1">
        <v>22</v>
      </c>
      <c r="B103">
        <v>24.82</v>
      </c>
    </row>
    <row r="104" spans="1:2" x14ac:dyDescent="0.2">
      <c r="A104" s="1">
        <v>22.08</v>
      </c>
      <c r="B104">
        <v>24.83</v>
      </c>
    </row>
    <row r="105" spans="1:2" x14ac:dyDescent="0.2">
      <c r="A105" s="1">
        <v>22.13</v>
      </c>
      <c r="B105">
        <v>24.9</v>
      </c>
    </row>
    <row r="106" spans="1:2" x14ac:dyDescent="0.2">
      <c r="A106" s="1">
        <v>22.14</v>
      </c>
      <c r="B106">
        <v>24.93</v>
      </c>
    </row>
    <row r="107" spans="1:2" x14ac:dyDescent="0.2">
      <c r="A107" s="1">
        <v>22.14</v>
      </c>
      <c r="B107">
        <v>24.94</v>
      </c>
    </row>
    <row r="108" spans="1:2" x14ac:dyDescent="0.2">
      <c r="A108" s="1">
        <v>22.14</v>
      </c>
      <c r="B108">
        <v>25</v>
      </c>
    </row>
    <row r="109" spans="1:2" x14ac:dyDescent="0.2">
      <c r="A109" s="1">
        <v>22.21</v>
      </c>
      <c r="B109">
        <v>25.01</v>
      </c>
    </row>
    <row r="110" spans="1:2" x14ac:dyDescent="0.2">
      <c r="A110" s="1">
        <v>22.3</v>
      </c>
      <c r="B110">
        <v>25.01</v>
      </c>
    </row>
    <row r="111" spans="1:2" x14ac:dyDescent="0.2">
      <c r="A111" s="1">
        <v>22.33</v>
      </c>
      <c r="B111">
        <v>25.08</v>
      </c>
    </row>
    <row r="112" spans="1:2" x14ac:dyDescent="0.2">
      <c r="A112" s="1">
        <v>22.33</v>
      </c>
      <c r="B112">
        <v>25.1</v>
      </c>
    </row>
    <row r="113" spans="1:2" x14ac:dyDescent="0.2">
      <c r="A113" s="1">
        <v>22.36</v>
      </c>
      <c r="B113">
        <v>25.14</v>
      </c>
    </row>
    <row r="114" spans="1:2" x14ac:dyDescent="0.2">
      <c r="A114" s="1">
        <v>22.36</v>
      </c>
      <c r="B114">
        <v>25.22</v>
      </c>
    </row>
    <row r="115" spans="1:2" x14ac:dyDescent="0.2">
      <c r="A115" s="1">
        <v>22.41</v>
      </c>
      <c r="B115">
        <v>25.25</v>
      </c>
    </row>
    <row r="116" spans="1:2" x14ac:dyDescent="0.2">
      <c r="A116" s="1">
        <v>22.58</v>
      </c>
      <c r="B116">
        <v>25.28</v>
      </c>
    </row>
    <row r="117" spans="1:2" x14ac:dyDescent="0.2">
      <c r="A117" s="1">
        <v>22.59</v>
      </c>
      <c r="B117">
        <v>25.38</v>
      </c>
    </row>
    <row r="118" spans="1:2" x14ac:dyDescent="0.2">
      <c r="A118" s="1">
        <v>22.66</v>
      </c>
      <c r="B118">
        <v>25.47</v>
      </c>
    </row>
    <row r="119" spans="1:2" x14ac:dyDescent="0.2">
      <c r="A119" s="1">
        <v>22.71</v>
      </c>
      <c r="B119">
        <v>25.53</v>
      </c>
    </row>
    <row r="120" spans="1:2" x14ac:dyDescent="0.2">
      <c r="A120" s="1">
        <v>22.71</v>
      </c>
      <c r="B120">
        <v>25.53</v>
      </c>
    </row>
    <row r="121" spans="1:2" x14ac:dyDescent="0.2">
      <c r="A121" s="1">
        <v>22.72</v>
      </c>
      <c r="B121">
        <v>25.54</v>
      </c>
    </row>
    <row r="122" spans="1:2" x14ac:dyDescent="0.2">
      <c r="A122" s="1">
        <v>22.76</v>
      </c>
      <c r="B122">
        <v>25.54</v>
      </c>
    </row>
    <row r="123" spans="1:2" x14ac:dyDescent="0.2">
      <c r="A123" s="1">
        <v>22.8</v>
      </c>
      <c r="B123">
        <v>25.6</v>
      </c>
    </row>
    <row r="124" spans="1:2" x14ac:dyDescent="0.2">
      <c r="A124" s="1">
        <v>22.81</v>
      </c>
      <c r="B124">
        <v>25.69</v>
      </c>
    </row>
    <row r="125" spans="1:2" x14ac:dyDescent="0.2">
      <c r="A125" s="1">
        <v>22.99</v>
      </c>
      <c r="B125">
        <v>25.74</v>
      </c>
    </row>
    <row r="126" spans="1:2" x14ac:dyDescent="0.2">
      <c r="A126" s="1">
        <v>23.07</v>
      </c>
      <c r="B126">
        <v>25.76</v>
      </c>
    </row>
    <row r="127" spans="1:2" x14ac:dyDescent="0.2">
      <c r="A127" s="1">
        <v>23.12</v>
      </c>
      <c r="B127">
        <v>25.85</v>
      </c>
    </row>
    <row r="128" spans="1:2" x14ac:dyDescent="0.2">
      <c r="A128" s="1">
        <v>23.24</v>
      </c>
      <c r="B128">
        <v>25.89</v>
      </c>
    </row>
    <row r="129" spans="1:2" x14ac:dyDescent="0.2">
      <c r="A129" s="1">
        <v>23.24</v>
      </c>
      <c r="B129">
        <v>25.92</v>
      </c>
    </row>
    <row r="130" spans="1:2" x14ac:dyDescent="0.2">
      <c r="A130" s="1">
        <v>23.25</v>
      </c>
      <c r="B130">
        <v>25.97</v>
      </c>
    </row>
    <row r="131" spans="1:2" x14ac:dyDescent="0.2">
      <c r="A131" s="1">
        <v>23.26</v>
      </c>
      <c r="B131">
        <v>25.98</v>
      </c>
    </row>
    <row r="132" spans="1:2" x14ac:dyDescent="0.2">
      <c r="A132" s="1">
        <v>23.26</v>
      </c>
      <c r="B132">
        <v>26.04</v>
      </c>
    </row>
    <row r="133" spans="1:2" x14ac:dyDescent="0.2">
      <c r="A133" s="1">
        <v>23.28</v>
      </c>
      <c r="B133">
        <v>26.19</v>
      </c>
    </row>
    <row r="134" spans="1:2" x14ac:dyDescent="0.2">
      <c r="A134" s="1">
        <v>23.28</v>
      </c>
      <c r="B134">
        <v>26.23</v>
      </c>
    </row>
    <row r="135" spans="1:2" x14ac:dyDescent="0.2">
      <c r="A135" s="1">
        <v>23.3</v>
      </c>
      <c r="B135">
        <v>26.26</v>
      </c>
    </row>
    <row r="136" spans="1:2" x14ac:dyDescent="0.2">
      <c r="A136" s="1">
        <v>23.38</v>
      </c>
      <c r="B136">
        <v>26.4</v>
      </c>
    </row>
    <row r="137" spans="1:2" x14ac:dyDescent="0.2">
      <c r="A137" s="1">
        <v>23.39</v>
      </c>
      <c r="B137">
        <v>26.55</v>
      </c>
    </row>
    <row r="138" spans="1:2" x14ac:dyDescent="0.2">
      <c r="A138" s="1">
        <v>23.4</v>
      </c>
      <c r="B138">
        <v>26.67</v>
      </c>
    </row>
    <row r="139" spans="1:2" x14ac:dyDescent="0.2">
      <c r="A139" s="1">
        <v>23.46</v>
      </c>
      <c r="B139">
        <v>26.74</v>
      </c>
    </row>
    <row r="140" spans="1:2" x14ac:dyDescent="0.2">
      <c r="A140" s="1">
        <v>23.69</v>
      </c>
      <c r="B140">
        <v>26.75</v>
      </c>
    </row>
    <row r="141" spans="1:2" x14ac:dyDescent="0.2">
      <c r="A141" s="1">
        <v>23.71</v>
      </c>
      <c r="B141">
        <v>26.93</v>
      </c>
    </row>
    <row r="142" spans="1:2" x14ac:dyDescent="0.2">
      <c r="A142" s="1">
        <v>23.81</v>
      </c>
      <c r="B142">
        <v>27</v>
      </c>
    </row>
    <row r="143" spans="1:2" x14ac:dyDescent="0.2">
      <c r="A143" s="1">
        <v>23.84</v>
      </c>
      <c r="B143">
        <v>27.05</v>
      </c>
    </row>
    <row r="144" spans="1:2" x14ac:dyDescent="0.2">
      <c r="A144" s="1">
        <v>23.86</v>
      </c>
      <c r="B144">
        <v>27.08</v>
      </c>
    </row>
    <row r="145" spans="1:2" x14ac:dyDescent="0.2">
      <c r="A145" s="1">
        <v>23.86</v>
      </c>
      <c r="B145">
        <v>27.1</v>
      </c>
    </row>
    <row r="146" spans="1:2" x14ac:dyDescent="0.2">
      <c r="A146" s="1">
        <v>23.87</v>
      </c>
      <c r="B146">
        <v>27.11</v>
      </c>
    </row>
    <row r="147" spans="1:2" x14ac:dyDescent="0.2">
      <c r="A147" s="1">
        <v>23.89</v>
      </c>
      <c r="B147">
        <v>27.12</v>
      </c>
    </row>
    <row r="148" spans="1:2" x14ac:dyDescent="0.2">
      <c r="A148" s="1">
        <v>23.89</v>
      </c>
      <c r="B148">
        <v>27.12</v>
      </c>
    </row>
    <row r="149" spans="1:2" x14ac:dyDescent="0.2">
      <c r="A149" s="1">
        <v>24.09</v>
      </c>
      <c r="B149">
        <v>27.17</v>
      </c>
    </row>
    <row r="150" spans="1:2" x14ac:dyDescent="0.2">
      <c r="A150" s="1">
        <v>24.11</v>
      </c>
      <c r="B150">
        <v>27.2</v>
      </c>
    </row>
    <row r="151" spans="1:2" x14ac:dyDescent="0.2">
      <c r="A151" s="1">
        <v>24.12</v>
      </c>
      <c r="B151">
        <v>27.22</v>
      </c>
    </row>
    <row r="152" spans="1:2" x14ac:dyDescent="0.2">
      <c r="A152" s="1">
        <v>24.15</v>
      </c>
      <c r="B152">
        <v>27.26</v>
      </c>
    </row>
    <row r="153" spans="1:2" x14ac:dyDescent="0.2">
      <c r="A153" s="1">
        <v>24.25</v>
      </c>
      <c r="B153">
        <v>27.47</v>
      </c>
    </row>
    <row r="154" spans="1:2" x14ac:dyDescent="0.2">
      <c r="A154" s="1">
        <v>24.28</v>
      </c>
      <c r="B154">
        <v>27.59</v>
      </c>
    </row>
    <row r="155" spans="1:2" x14ac:dyDescent="0.2">
      <c r="A155" s="1">
        <v>24.29</v>
      </c>
      <c r="B155">
        <v>27.71</v>
      </c>
    </row>
    <row r="156" spans="1:2" x14ac:dyDescent="0.2">
      <c r="A156" s="1">
        <v>24.3</v>
      </c>
      <c r="B156">
        <v>27.71</v>
      </c>
    </row>
    <row r="157" spans="1:2" x14ac:dyDescent="0.2">
      <c r="A157" s="1">
        <v>24.31</v>
      </c>
      <c r="B157">
        <v>27.72</v>
      </c>
    </row>
    <row r="158" spans="1:2" x14ac:dyDescent="0.2">
      <c r="A158" s="1">
        <v>24.33</v>
      </c>
      <c r="B158">
        <v>27.73</v>
      </c>
    </row>
    <row r="159" spans="1:2" x14ac:dyDescent="0.2">
      <c r="A159" s="1">
        <v>24.34</v>
      </c>
      <c r="B159">
        <v>27.75</v>
      </c>
    </row>
    <row r="160" spans="1:2" x14ac:dyDescent="0.2">
      <c r="A160" s="1">
        <v>24.35</v>
      </c>
      <c r="B160">
        <v>27.85</v>
      </c>
    </row>
    <row r="161" spans="1:2" x14ac:dyDescent="0.2">
      <c r="A161" s="1">
        <v>24.35</v>
      </c>
      <c r="B161">
        <v>27.87</v>
      </c>
    </row>
    <row r="162" spans="1:2" x14ac:dyDescent="0.2">
      <c r="A162" s="1">
        <v>24.45</v>
      </c>
      <c r="B162">
        <v>27.99</v>
      </c>
    </row>
    <row r="163" spans="1:2" x14ac:dyDescent="0.2">
      <c r="A163" s="1">
        <v>24.49</v>
      </c>
      <c r="B163">
        <v>28.06</v>
      </c>
    </row>
    <row r="164" spans="1:2" x14ac:dyDescent="0.2">
      <c r="A164" s="1">
        <v>24.5</v>
      </c>
      <c r="B164">
        <v>28.09</v>
      </c>
    </row>
    <row r="165" spans="1:2" x14ac:dyDescent="0.2">
      <c r="A165" s="1">
        <v>24.5</v>
      </c>
      <c r="B165">
        <v>28.15</v>
      </c>
    </row>
    <row r="166" spans="1:2" x14ac:dyDescent="0.2">
      <c r="A166" s="1">
        <v>24.58</v>
      </c>
      <c r="B166">
        <v>28.16</v>
      </c>
    </row>
    <row r="167" spans="1:2" x14ac:dyDescent="0.2">
      <c r="A167" s="1">
        <v>24.6</v>
      </c>
      <c r="B167">
        <v>28.19</v>
      </c>
    </row>
    <row r="168" spans="1:2" x14ac:dyDescent="0.2">
      <c r="A168" s="1">
        <v>24.65</v>
      </c>
      <c r="B168">
        <v>28.25</v>
      </c>
    </row>
    <row r="169" spans="1:2" x14ac:dyDescent="0.2">
      <c r="A169" s="1">
        <v>24.69</v>
      </c>
      <c r="B169">
        <v>28.25</v>
      </c>
    </row>
    <row r="170" spans="1:2" x14ac:dyDescent="0.2">
      <c r="A170" s="1">
        <v>24.7</v>
      </c>
      <c r="B170">
        <v>28.26</v>
      </c>
    </row>
    <row r="171" spans="1:2" x14ac:dyDescent="0.2">
      <c r="A171" s="1">
        <v>24.74</v>
      </c>
      <c r="B171">
        <v>28.3</v>
      </c>
    </row>
    <row r="172" spans="1:2" x14ac:dyDescent="0.2">
      <c r="A172" s="1">
        <v>24.81</v>
      </c>
      <c r="B172">
        <v>28.34</v>
      </c>
    </row>
    <row r="173" spans="1:2" x14ac:dyDescent="0.2">
      <c r="A173" s="1">
        <v>24.86</v>
      </c>
      <c r="B173">
        <v>28.4</v>
      </c>
    </row>
    <row r="174" spans="1:2" x14ac:dyDescent="0.2">
      <c r="A174" s="1">
        <v>24.87</v>
      </c>
      <c r="B174">
        <v>28.41</v>
      </c>
    </row>
    <row r="175" spans="1:2" x14ac:dyDescent="0.2">
      <c r="A175" s="1">
        <v>25.12</v>
      </c>
      <c r="B175">
        <v>28.43</v>
      </c>
    </row>
    <row r="176" spans="1:2" x14ac:dyDescent="0.2">
      <c r="A176" s="1">
        <v>25.19</v>
      </c>
      <c r="B176">
        <v>28.43</v>
      </c>
    </row>
    <row r="177" spans="1:2" x14ac:dyDescent="0.2">
      <c r="A177" s="1">
        <v>25.19</v>
      </c>
      <c r="B177">
        <v>28.49</v>
      </c>
    </row>
    <row r="178" spans="1:2" x14ac:dyDescent="0.2">
      <c r="A178" s="1">
        <v>25.34</v>
      </c>
      <c r="B178">
        <v>28.57</v>
      </c>
    </row>
    <row r="179" spans="1:2" x14ac:dyDescent="0.2">
      <c r="A179" s="1">
        <v>25.38</v>
      </c>
      <c r="B179">
        <v>28.74</v>
      </c>
    </row>
    <row r="180" spans="1:2" x14ac:dyDescent="0.2">
      <c r="A180" s="1">
        <v>25.68</v>
      </c>
      <c r="B180">
        <v>28.76</v>
      </c>
    </row>
    <row r="181" spans="1:2" x14ac:dyDescent="0.2">
      <c r="A181" s="1">
        <v>25.69</v>
      </c>
      <c r="B181">
        <v>28.77</v>
      </c>
    </row>
    <row r="182" spans="1:2" x14ac:dyDescent="0.2">
      <c r="A182" s="1">
        <v>25.72</v>
      </c>
      <c r="B182">
        <v>28.81</v>
      </c>
    </row>
    <row r="183" spans="1:2" x14ac:dyDescent="0.2">
      <c r="A183" s="1">
        <v>25.74</v>
      </c>
      <c r="B183">
        <v>28.81</v>
      </c>
    </row>
    <row r="184" spans="1:2" x14ac:dyDescent="0.2">
      <c r="A184" s="1">
        <v>25.78</v>
      </c>
      <c r="B184">
        <v>28.86</v>
      </c>
    </row>
    <row r="185" spans="1:2" x14ac:dyDescent="0.2">
      <c r="A185" s="1">
        <v>25.82</v>
      </c>
      <c r="B185">
        <v>28.89</v>
      </c>
    </row>
    <row r="186" spans="1:2" x14ac:dyDescent="0.2">
      <c r="A186" s="1">
        <v>26.04</v>
      </c>
      <c r="B186">
        <v>28.9</v>
      </c>
    </row>
    <row r="187" spans="1:2" x14ac:dyDescent="0.2">
      <c r="A187" s="1">
        <v>26.18</v>
      </c>
      <c r="B187">
        <v>29.09</v>
      </c>
    </row>
    <row r="188" spans="1:2" x14ac:dyDescent="0.2">
      <c r="A188" s="1">
        <v>26.65</v>
      </c>
      <c r="B188">
        <v>29.12</v>
      </c>
    </row>
    <row r="189" spans="1:2" x14ac:dyDescent="0.2">
      <c r="A189" s="1">
        <v>26.68</v>
      </c>
      <c r="B189">
        <v>29.15</v>
      </c>
    </row>
    <row r="190" spans="1:2" x14ac:dyDescent="0.2">
      <c r="A190" s="1">
        <v>26.81</v>
      </c>
      <c r="B190">
        <v>29.18</v>
      </c>
    </row>
    <row r="191" spans="1:2" x14ac:dyDescent="0.2">
      <c r="A191" s="1">
        <v>26.86</v>
      </c>
      <c r="B191">
        <v>29.29</v>
      </c>
    </row>
    <row r="192" spans="1:2" x14ac:dyDescent="0.2">
      <c r="A192" s="1">
        <v>26.94</v>
      </c>
      <c r="B192">
        <v>29.31</v>
      </c>
    </row>
    <row r="193" spans="1:2" x14ac:dyDescent="0.2">
      <c r="A193" s="1">
        <v>26.95</v>
      </c>
      <c r="B193">
        <v>29.35</v>
      </c>
    </row>
    <row r="194" spans="1:2" x14ac:dyDescent="0.2">
      <c r="A194" s="1">
        <v>27</v>
      </c>
      <c r="B194">
        <v>29.39</v>
      </c>
    </row>
    <row r="195" spans="1:2" x14ac:dyDescent="0.2">
      <c r="A195" s="1">
        <v>27.04</v>
      </c>
      <c r="B195">
        <v>29.51</v>
      </c>
    </row>
    <row r="196" spans="1:2" x14ac:dyDescent="0.2">
      <c r="A196" s="1">
        <v>27.24</v>
      </c>
      <c r="B196">
        <v>29.68</v>
      </c>
    </row>
    <row r="197" spans="1:2" x14ac:dyDescent="0.2">
      <c r="A197" s="1">
        <v>27.25</v>
      </c>
      <c r="B197">
        <v>29.74</v>
      </c>
    </row>
    <row r="198" spans="1:2" x14ac:dyDescent="0.2">
      <c r="A198" s="1">
        <v>27.28</v>
      </c>
      <c r="B198">
        <v>29.76</v>
      </c>
    </row>
    <row r="199" spans="1:2" x14ac:dyDescent="0.2">
      <c r="A199" s="1">
        <v>27.45</v>
      </c>
      <c r="B199">
        <v>29.8</v>
      </c>
    </row>
    <row r="200" spans="1:2" x14ac:dyDescent="0.2">
      <c r="A200" s="1">
        <v>27.82</v>
      </c>
      <c r="B200">
        <v>29.89</v>
      </c>
    </row>
    <row r="201" spans="1:2" x14ac:dyDescent="0.2">
      <c r="A201" s="1">
        <v>28.08</v>
      </c>
      <c r="B201">
        <v>29.9</v>
      </c>
    </row>
    <row r="202" spans="1:2" x14ac:dyDescent="0.2">
      <c r="A202" t="s">
        <v>4</v>
      </c>
      <c r="B202" t="s">
        <v>4</v>
      </c>
    </row>
  </sheetData>
  <sortState xmlns:xlrd2="http://schemas.microsoft.com/office/spreadsheetml/2017/richdata2" ref="B2:B205">
    <sortCondition ref="B2:B205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2908-13DF-A244-A8B3-F59D3E2C627D}">
  <dimension ref="A1:B9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t="s">
        <v>14</v>
      </c>
    </row>
    <row r="2" spans="1:2" x14ac:dyDescent="0.2">
      <c r="A2" t="s">
        <v>21</v>
      </c>
      <c r="B2">
        <f>'2 b)'!B14</f>
        <v>941.21035175879388</v>
      </c>
    </row>
    <row r="3" spans="1:2" x14ac:dyDescent="0.2">
      <c r="A3" t="s">
        <v>22</v>
      </c>
      <c r="B3">
        <f>'2 b)'!B11</f>
        <v>6.7609045226130657</v>
      </c>
    </row>
    <row r="4" spans="1:2" x14ac:dyDescent="0.2">
      <c r="A4" t="s">
        <v>42</v>
      </c>
      <c r="B4">
        <f>'2 b)'!B12</f>
        <v>1.4103795221752305E-2</v>
      </c>
    </row>
    <row r="6" spans="1:2" x14ac:dyDescent="0.2">
      <c r="A6" t="s">
        <v>17</v>
      </c>
    </row>
    <row r="7" spans="1:2" x14ac:dyDescent="0.2">
      <c r="A7" t="s">
        <v>21</v>
      </c>
      <c r="B7">
        <f>'2 b)'!B34</f>
        <v>1012.7924623115579</v>
      </c>
    </row>
    <row r="8" spans="1:2" x14ac:dyDescent="0.2">
      <c r="A8" t="s">
        <v>22</v>
      </c>
      <c r="B8">
        <f>'2 b)'!B31</f>
        <v>7.8870351758793973</v>
      </c>
    </row>
    <row r="9" spans="1:2" x14ac:dyDescent="0.2">
      <c r="A9" t="s">
        <v>42</v>
      </c>
      <c r="B9">
        <f>'2 b)'!B32</f>
        <v>6.2035046171794762E-3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DF9F5-6991-8842-8CB7-97EF92CC11E7}">
  <dimension ref="A1:B11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 t="s">
        <v>14</v>
      </c>
    </row>
    <row r="3" spans="1:2" x14ac:dyDescent="0.2">
      <c r="A3" t="s">
        <v>28</v>
      </c>
      <c r="B3">
        <f>('2 d)'!B3-'2 d)'!B4)/'2 f)'!B3</f>
        <v>3.2540024676309086E-2</v>
      </c>
    </row>
    <row r="5" spans="1:2" x14ac:dyDescent="0.2">
      <c r="A5" t="s">
        <v>29</v>
      </c>
    </row>
    <row r="7" spans="1:2" x14ac:dyDescent="0.2">
      <c r="A7" t="s">
        <v>17</v>
      </c>
    </row>
    <row r="9" spans="1:2" x14ac:dyDescent="0.2">
      <c r="A9" t="s">
        <v>28</v>
      </c>
      <c r="B9">
        <f>('2 d)'!B9-'2 d)'!B10)/'2 f)'!B8</f>
        <v>1.6482746317345753E-2</v>
      </c>
    </row>
    <row r="11" spans="1:2" x14ac:dyDescent="0.2">
      <c r="A11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0B01-2041-DF4C-A049-FAF9AA8C28DC}">
  <dimension ref="A1"/>
  <sheetViews>
    <sheetView tabSelected="1" workbookViewId="0">
      <selection activeCell="G25" sqref="G25"/>
    </sheetView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51118-52F6-1149-978E-41A24D54699E}">
  <dimension ref="A2"/>
  <sheetViews>
    <sheetView workbookViewId="0">
      <selection activeCell="F8" sqref="F8"/>
    </sheetView>
  </sheetViews>
  <sheetFormatPr baseColWidth="10" defaultRowHeight="16" x14ac:dyDescent="0.2"/>
  <sheetData>
    <row r="2" spans="1:1" x14ac:dyDescent="0.2">
      <c r="A2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3E299-748A-2246-9BDC-76CF5B0317BF}">
  <dimension ref="A1:N24"/>
  <sheetViews>
    <sheetView workbookViewId="0">
      <selection activeCell="N9" sqref="N9"/>
    </sheetView>
  </sheetViews>
  <sheetFormatPr baseColWidth="10" defaultRowHeight="16" x14ac:dyDescent="0.2"/>
  <sheetData>
    <row r="1" spans="1:14" x14ac:dyDescent="0.2">
      <c r="A1" t="s">
        <v>14</v>
      </c>
    </row>
    <row r="3" spans="1:14" x14ac:dyDescent="0.2">
      <c r="M3" t="s">
        <v>13</v>
      </c>
      <c r="N3">
        <v>200</v>
      </c>
    </row>
    <row r="4" spans="1:14" x14ac:dyDescent="0.2">
      <c r="C4" t="s">
        <v>6</v>
      </c>
      <c r="E4" t="s">
        <v>15</v>
      </c>
      <c r="F4" t="s">
        <v>9</v>
      </c>
      <c r="G4" t="s">
        <v>8</v>
      </c>
      <c r="H4" t="s">
        <v>10</v>
      </c>
      <c r="J4" t="s">
        <v>23</v>
      </c>
    </row>
    <row r="5" spans="1:14" x14ac:dyDescent="0.2">
      <c r="C5">
        <v>1</v>
      </c>
      <c r="E5">
        <f>COUNTIF(Dados!$B$3:$B$202, C5)</f>
        <v>61</v>
      </c>
      <c r="F5">
        <f t="shared" ref="F5:F11" si="0">E5/$N$3</f>
        <v>0.30499999999999999</v>
      </c>
      <c r="G5">
        <f>E5</f>
        <v>61</v>
      </c>
      <c r="H5">
        <f>G5/$N$3</f>
        <v>0.30499999999999999</v>
      </c>
      <c r="J5">
        <f>(C5-$N$7)^2</f>
        <v>2.4024999999999994</v>
      </c>
      <c r="M5" t="s">
        <v>11</v>
      </c>
      <c r="N5">
        <f>MIN(Dados!B3:B202)</f>
        <v>1</v>
      </c>
    </row>
    <row r="6" spans="1:14" x14ac:dyDescent="0.2">
      <c r="C6">
        <v>2</v>
      </c>
      <c r="E6">
        <f>COUNTIF(Dados!$B$3:$B$202, C6)</f>
        <v>61</v>
      </c>
      <c r="F6">
        <f t="shared" si="0"/>
        <v>0.30499999999999999</v>
      </c>
      <c r="G6">
        <f>E6+G5</f>
        <v>122</v>
      </c>
      <c r="H6">
        <f t="shared" ref="H6:H11" si="1">G6/$N$3</f>
        <v>0.61</v>
      </c>
      <c r="J6">
        <f t="shared" ref="J6:J11" si="2">(C6-$N$7)^2</f>
        <v>0.30249999999999982</v>
      </c>
      <c r="M6" t="s">
        <v>12</v>
      </c>
      <c r="N6">
        <f>MAX(Dados!B3:B202)</f>
        <v>7</v>
      </c>
    </row>
    <row r="7" spans="1:14" x14ac:dyDescent="0.2">
      <c r="C7">
        <v>3</v>
      </c>
      <c r="E7">
        <f>COUNTIF(Dados!$B$3:$B$202, C7)</f>
        <v>27</v>
      </c>
      <c r="F7">
        <f t="shared" si="0"/>
        <v>0.13500000000000001</v>
      </c>
      <c r="G7">
        <f t="shared" ref="G7:G11" si="3">E7+G6</f>
        <v>149</v>
      </c>
      <c r="H7">
        <f t="shared" si="1"/>
        <v>0.745</v>
      </c>
      <c r="J7">
        <f t="shared" si="2"/>
        <v>0.20250000000000015</v>
      </c>
      <c r="M7" t="s">
        <v>18</v>
      </c>
      <c r="N7">
        <f>AVERAGE(Dados!B3:B202)</f>
        <v>2.5499999999999998</v>
      </c>
    </row>
    <row r="8" spans="1:14" x14ac:dyDescent="0.2">
      <c r="C8">
        <v>4</v>
      </c>
      <c r="E8">
        <f>COUNTIF(Dados!$B$3:$B$202, C8)</f>
        <v>20</v>
      </c>
      <c r="F8">
        <f t="shared" si="0"/>
        <v>0.1</v>
      </c>
      <c r="G8">
        <f t="shared" si="3"/>
        <v>169</v>
      </c>
      <c r="H8">
        <f t="shared" si="1"/>
        <v>0.84499999999999997</v>
      </c>
      <c r="J8">
        <f t="shared" si="2"/>
        <v>2.1025000000000005</v>
      </c>
    </row>
    <row r="9" spans="1:14" x14ac:dyDescent="0.2">
      <c r="C9">
        <v>5</v>
      </c>
      <c r="E9">
        <f>COUNTIF(Dados!$B$3:$B$202, C9)</f>
        <v>21</v>
      </c>
      <c r="F9">
        <f t="shared" si="0"/>
        <v>0.105</v>
      </c>
      <c r="G9">
        <f t="shared" si="3"/>
        <v>190</v>
      </c>
      <c r="H9">
        <f t="shared" si="1"/>
        <v>0.95</v>
      </c>
      <c r="J9">
        <f t="shared" si="2"/>
        <v>6.0025000000000013</v>
      </c>
      <c r="M9" t="s">
        <v>22</v>
      </c>
      <c r="N9">
        <f>SQRT(N10)</f>
        <v>1.5294430293082177</v>
      </c>
    </row>
    <row r="10" spans="1:14" x14ac:dyDescent="0.2">
      <c r="C10">
        <v>6</v>
      </c>
      <c r="E10">
        <f>COUNTIF(Dados!$B$3:$B$202, C10)</f>
        <v>9</v>
      </c>
      <c r="F10">
        <f t="shared" si="0"/>
        <v>4.4999999999999998E-2</v>
      </c>
      <c r="G10">
        <f t="shared" si="3"/>
        <v>199</v>
      </c>
      <c r="H10">
        <f t="shared" si="1"/>
        <v>0.995</v>
      </c>
      <c r="J10">
        <f t="shared" si="2"/>
        <v>11.902500000000002</v>
      </c>
      <c r="M10" t="s">
        <v>21</v>
      </c>
      <c r="N10">
        <f>SUMPRODUCT(E5:E11,J5:J11)/(E12-1)</f>
        <v>2.3391959798994977</v>
      </c>
    </row>
    <row r="11" spans="1:14" x14ac:dyDescent="0.2">
      <c r="C11">
        <v>7</v>
      </c>
      <c r="E11">
        <f>COUNTIF(Dados!$B$3:$B$202, C11)</f>
        <v>1</v>
      </c>
      <c r="F11">
        <f t="shared" si="0"/>
        <v>5.0000000000000001E-3</v>
      </c>
      <c r="G11">
        <f t="shared" si="3"/>
        <v>200</v>
      </c>
      <c r="H11">
        <f t="shared" si="1"/>
        <v>1</v>
      </c>
      <c r="J11">
        <f t="shared" si="2"/>
        <v>19.802500000000002</v>
      </c>
    </row>
    <row r="12" spans="1:14" x14ac:dyDescent="0.2">
      <c r="E12">
        <f>SUM(E4:E11)</f>
        <v>200</v>
      </c>
      <c r="F12">
        <f>SUM(F4:F11)</f>
        <v>1</v>
      </c>
    </row>
    <row r="15" spans="1:14" x14ac:dyDescent="0.2">
      <c r="A15" t="s">
        <v>17</v>
      </c>
    </row>
    <row r="17" spans="3:14" x14ac:dyDescent="0.2">
      <c r="C17" t="s">
        <v>6</v>
      </c>
      <c r="E17" t="s">
        <v>15</v>
      </c>
      <c r="F17" t="s">
        <v>9</v>
      </c>
      <c r="G17" t="s">
        <v>8</v>
      </c>
      <c r="H17" t="s">
        <v>10</v>
      </c>
      <c r="J17" t="s">
        <v>23</v>
      </c>
      <c r="M17" t="s">
        <v>13</v>
      </c>
      <c r="N17">
        <v>200</v>
      </c>
    </row>
    <row r="18" spans="3:14" x14ac:dyDescent="0.2">
      <c r="C18">
        <v>1</v>
      </c>
      <c r="E18">
        <f>COUNTIF(Dados!$C$3:$C$202, C18)</f>
        <v>41</v>
      </c>
      <c r="F18">
        <f>E18/$N$17</f>
        <v>0.20499999999999999</v>
      </c>
      <c r="G18">
        <f>E18</f>
        <v>41</v>
      </c>
      <c r="H18">
        <f>G18/$N$17</f>
        <v>0.20499999999999999</v>
      </c>
      <c r="J18">
        <f>(C18-$N$20)^2</f>
        <v>2.9756250000000004</v>
      </c>
      <c r="M18" t="s">
        <v>11</v>
      </c>
      <c r="N18">
        <f>MIN(Dados!C3:C202)</f>
        <v>1</v>
      </c>
    </row>
    <row r="19" spans="3:14" x14ac:dyDescent="0.2">
      <c r="C19">
        <v>2</v>
      </c>
      <c r="E19">
        <f>COUNTIF(Dados!$C$3:$C$202, C19)</f>
        <v>49</v>
      </c>
      <c r="F19">
        <f t="shared" ref="F19:F23" si="4">E19/$N$17</f>
        <v>0.245</v>
      </c>
      <c r="G19">
        <f>E19+G18</f>
        <v>90</v>
      </c>
      <c r="H19">
        <f t="shared" ref="H19:H23" si="5">G19/$N$17</f>
        <v>0.45</v>
      </c>
      <c r="J19">
        <f t="shared" ref="J19:J23" si="6">(C19-$N$20)^2</f>
        <v>0.52562500000000012</v>
      </c>
      <c r="M19" t="s">
        <v>12</v>
      </c>
      <c r="N19">
        <f>MAX(Dados!C3:C202)</f>
        <v>6</v>
      </c>
    </row>
    <row r="20" spans="3:14" x14ac:dyDescent="0.2">
      <c r="C20">
        <v>3</v>
      </c>
      <c r="E20">
        <f>COUNTIF(Dados!$C$3:$C$202, C20)</f>
        <v>59</v>
      </c>
      <c r="F20">
        <f t="shared" si="4"/>
        <v>0.29499999999999998</v>
      </c>
      <c r="G20">
        <f t="shared" ref="G20:G23" si="7">E20+G19</f>
        <v>149</v>
      </c>
      <c r="H20">
        <f t="shared" si="5"/>
        <v>0.745</v>
      </c>
      <c r="J20">
        <f t="shared" si="6"/>
        <v>7.5624999999999956E-2</v>
      </c>
      <c r="M20" t="s">
        <v>18</v>
      </c>
      <c r="N20">
        <f>AVERAGE(Dados!C3:C202)</f>
        <v>2.7250000000000001</v>
      </c>
    </row>
    <row r="21" spans="3:14" x14ac:dyDescent="0.2">
      <c r="C21">
        <v>4</v>
      </c>
      <c r="E21">
        <f>COUNTIF(Dados!$C$3:$C$202, C21)</f>
        <v>33</v>
      </c>
      <c r="F21">
        <f t="shared" si="4"/>
        <v>0.16500000000000001</v>
      </c>
      <c r="G21">
        <f t="shared" si="7"/>
        <v>182</v>
      </c>
      <c r="H21">
        <f t="shared" si="5"/>
        <v>0.91</v>
      </c>
      <c r="J21">
        <f t="shared" si="6"/>
        <v>1.6256249999999999</v>
      </c>
    </row>
    <row r="22" spans="3:14" x14ac:dyDescent="0.2">
      <c r="C22">
        <v>5</v>
      </c>
      <c r="E22">
        <f>COUNTIF(Dados!$C$3:$C$202, C22)</f>
        <v>11</v>
      </c>
      <c r="F22">
        <f t="shared" si="4"/>
        <v>5.5E-2</v>
      </c>
      <c r="G22">
        <f t="shared" si="7"/>
        <v>193</v>
      </c>
      <c r="H22">
        <f t="shared" si="5"/>
        <v>0.96499999999999997</v>
      </c>
      <c r="J22">
        <f t="shared" si="6"/>
        <v>5.1756249999999993</v>
      </c>
      <c r="M22" t="s">
        <v>22</v>
      </c>
      <c r="N22">
        <f>SQRT(N23)</f>
        <v>1.3030212283796609</v>
      </c>
    </row>
    <row r="23" spans="3:14" x14ac:dyDescent="0.2">
      <c r="C23">
        <v>6</v>
      </c>
      <c r="E23">
        <f>COUNTIF(Dados!$C$3:$C$202, C23)</f>
        <v>7</v>
      </c>
      <c r="F23">
        <f t="shared" si="4"/>
        <v>3.5000000000000003E-2</v>
      </c>
      <c r="G23">
        <f t="shared" si="7"/>
        <v>200</v>
      </c>
      <c r="H23">
        <f t="shared" si="5"/>
        <v>1</v>
      </c>
      <c r="J23">
        <f t="shared" si="6"/>
        <v>10.725624999999999</v>
      </c>
      <c r="M23" t="s">
        <v>21</v>
      </c>
      <c r="N23">
        <f>SUMPRODUCT(E18:E23,J18:J23)/(E24-1)</f>
        <v>1.6978643216080402</v>
      </c>
    </row>
    <row r="24" spans="3:14" x14ac:dyDescent="0.2">
      <c r="E24">
        <f>SUM(E18:E23)</f>
        <v>200</v>
      </c>
      <c r="F24">
        <f>SUM(F18:F23)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ACD5-C377-A641-8380-9AF0DC4CB05D}">
  <dimension ref="A1:A20"/>
  <sheetViews>
    <sheetView workbookViewId="0">
      <selection activeCell="A20" sqref="A20"/>
    </sheetView>
  </sheetViews>
  <sheetFormatPr baseColWidth="10" defaultRowHeight="16" x14ac:dyDescent="0.2"/>
  <sheetData>
    <row r="1" spans="1:1" x14ac:dyDescent="0.2">
      <c r="A1" t="s">
        <v>14</v>
      </c>
    </row>
    <row r="20" spans="1:1" x14ac:dyDescent="0.2">
      <c r="A20" t="s">
        <v>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55DC-79F0-424E-B1FA-AC05D6B2F527}">
  <dimension ref="A1:B12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14</v>
      </c>
    </row>
    <row r="3" spans="1:2" x14ac:dyDescent="0.2">
      <c r="A3" t="s">
        <v>18</v>
      </c>
      <c r="B3">
        <f>AVERAGE(Dados!B3:B202)</f>
        <v>2.5499999999999998</v>
      </c>
    </row>
    <row r="4" spans="1:2" x14ac:dyDescent="0.2">
      <c r="A4" t="s">
        <v>19</v>
      </c>
      <c r="B4">
        <f>MEDIAN(Dados!B3:B202)</f>
        <v>2</v>
      </c>
    </row>
    <row r="5" spans="1:2" x14ac:dyDescent="0.2">
      <c r="A5" t="s">
        <v>20</v>
      </c>
      <c r="B5">
        <f>MODE(Dados!B3:B202)</f>
        <v>1</v>
      </c>
    </row>
    <row r="8" spans="1:2" x14ac:dyDescent="0.2">
      <c r="A8" t="s">
        <v>17</v>
      </c>
    </row>
    <row r="10" spans="1:2" x14ac:dyDescent="0.2">
      <c r="A10" t="s">
        <v>18</v>
      </c>
      <c r="B10">
        <f>AVERAGE(Dados!C3:C202)</f>
        <v>2.7250000000000001</v>
      </c>
    </row>
    <row r="11" spans="1:2" x14ac:dyDescent="0.2">
      <c r="A11" t="s">
        <v>19</v>
      </c>
      <c r="B11">
        <f>MEDIAN(Dados!C3:C202)</f>
        <v>3</v>
      </c>
    </row>
    <row r="12" spans="1:2" x14ac:dyDescent="0.2">
      <c r="A12" t="s">
        <v>20</v>
      </c>
      <c r="B12">
        <f>MODE(Dados!C3:C202)</f>
        <v>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DC32-2F2F-AC4D-9485-30B4FD40C4FE}">
  <dimension ref="A1:B11"/>
  <sheetViews>
    <sheetView workbookViewId="0"/>
  </sheetViews>
  <sheetFormatPr baseColWidth="10" defaultRowHeight="16" x14ac:dyDescent="0.2"/>
  <sheetData>
    <row r="1" spans="1:2" x14ac:dyDescent="0.2">
      <c r="A1" t="s">
        <v>14</v>
      </c>
    </row>
    <row r="3" spans="1:2" x14ac:dyDescent="0.2">
      <c r="A3" t="s">
        <v>24</v>
      </c>
      <c r="B3">
        <f>'1 b)'!N7-'1 b)'!N9</f>
        <v>1.0205569706917821</v>
      </c>
    </row>
    <row r="4" spans="1:2" x14ac:dyDescent="0.2">
      <c r="A4" t="s">
        <v>25</v>
      </c>
      <c r="B4">
        <f>'1 b)'!N7+'1 b)'!N9</f>
        <v>4.0794430293082176</v>
      </c>
    </row>
    <row r="5" spans="1:2" x14ac:dyDescent="0.2">
      <c r="A5" t="s">
        <v>26</v>
      </c>
      <c r="B5">
        <f>COUNTIF(Dados!B3:B202, "&lt;" &amp; B3) - COUNTIF(Dados!B3:B202, "&gt;" &amp; B4)</f>
        <v>30</v>
      </c>
    </row>
    <row r="7" spans="1:2" x14ac:dyDescent="0.2">
      <c r="A7" t="s">
        <v>17</v>
      </c>
    </row>
    <row r="9" spans="1:2" x14ac:dyDescent="0.2">
      <c r="A9" t="s">
        <v>24</v>
      </c>
      <c r="B9">
        <f>'1 b)'!N20-'1 b)'!N22</f>
        <v>1.4219787716203391</v>
      </c>
    </row>
    <row r="10" spans="1:2" x14ac:dyDescent="0.2">
      <c r="A10" t="s">
        <v>25</v>
      </c>
      <c r="B10">
        <f>'1 b)'!N20+'1 b)'!N22</f>
        <v>4.0280212283796608</v>
      </c>
    </row>
    <row r="11" spans="1:2" x14ac:dyDescent="0.2">
      <c r="A11" t="s">
        <v>26</v>
      </c>
      <c r="B11">
        <f>COUNTIF(Dados!C3:C202, "&lt;" &amp; B9) - COUNTIF(Dados!C3:C202, "&gt;" &amp; B10)</f>
        <v>23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91FC-CFE0-0E48-AF43-3F05140083F1}">
  <dimension ref="A1:F202"/>
  <sheetViews>
    <sheetView workbookViewId="0">
      <selection activeCell="E2" sqref="E2"/>
    </sheetView>
  </sheetViews>
  <sheetFormatPr baseColWidth="10" defaultRowHeight="16" x14ac:dyDescent="0.2"/>
  <cols>
    <col min="1" max="2" width="14.1640625" bestFit="1" customWidth="1"/>
  </cols>
  <sheetData>
    <row r="1" spans="1:6" x14ac:dyDescent="0.2">
      <c r="A1" t="s">
        <v>0</v>
      </c>
      <c r="B1" t="s">
        <v>1</v>
      </c>
    </row>
    <row r="2" spans="1:6" x14ac:dyDescent="0.2">
      <c r="A2">
        <v>1</v>
      </c>
      <c r="B2">
        <v>1</v>
      </c>
      <c r="D2" t="s">
        <v>14</v>
      </c>
      <c r="E2">
        <f>INDEX(A2:A201,50)</f>
        <v>1</v>
      </c>
      <c r="F2">
        <f>25%*200</f>
        <v>50</v>
      </c>
    </row>
    <row r="3" spans="1:6" x14ac:dyDescent="0.2">
      <c r="A3">
        <v>1</v>
      </c>
      <c r="B3">
        <v>1</v>
      </c>
      <c r="D3" t="s">
        <v>27</v>
      </c>
      <c r="E3">
        <f>1</f>
        <v>1</v>
      </c>
    </row>
    <row r="4" spans="1:6" x14ac:dyDescent="0.2">
      <c r="A4">
        <v>1</v>
      </c>
      <c r="B4">
        <v>1</v>
      </c>
    </row>
    <row r="5" spans="1:6" x14ac:dyDescent="0.2">
      <c r="A5">
        <v>1</v>
      </c>
      <c r="B5">
        <v>1</v>
      </c>
      <c r="D5" t="s">
        <v>17</v>
      </c>
      <c r="E5">
        <f>INDEX(B2:B201,50)</f>
        <v>2</v>
      </c>
    </row>
    <row r="6" spans="1:6" x14ac:dyDescent="0.2">
      <c r="A6">
        <v>1</v>
      </c>
      <c r="B6">
        <v>1</v>
      </c>
      <c r="D6" t="s">
        <v>27</v>
      </c>
      <c r="E6">
        <f>2</f>
        <v>2</v>
      </c>
    </row>
    <row r="7" spans="1:6" x14ac:dyDescent="0.2">
      <c r="A7">
        <v>1</v>
      </c>
      <c r="B7">
        <v>1</v>
      </c>
    </row>
    <row r="8" spans="1:6" x14ac:dyDescent="0.2">
      <c r="A8">
        <v>1</v>
      </c>
      <c r="B8">
        <v>1</v>
      </c>
    </row>
    <row r="9" spans="1:6" x14ac:dyDescent="0.2">
      <c r="A9">
        <v>1</v>
      </c>
      <c r="B9">
        <v>1</v>
      </c>
    </row>
    <row r="10" spans="1:6" x14ac:dyDescent="0.2">
      <c r="A10">
        <v>1</v>
      </c>
      <c r="B10">
        <v>1</v>
      </c>
    </row>
    <row r="11" spans="1:6" x14ac:dyDescent="0.2">
      <c r="A11">
        <v>1</v>
      </c>
      <c r="B11">
        <v>1</v>
      </c>
    </row>
    <row r="12" spans="1:6" x14ac:dyDescent="0.2">
      <c r="A12">
        <v>1</v>
      </c>
      <c r="B12">
        <v>1</v>
      </c>
    </row>
    <row r="13" spans="1:6" x14ac:dyDescent="0.2">
      <c r="A13">
        <v>1</v>
      </c>
      <c r="B13">
        <v>1</v>
      </c>
    </row>
    <row r="14" spans="1:6" x14ac:dyDescent="0.2">
      <c r="A14">
        <v>1</v>
      </c>
      <c r="B14">
        <v>1</v>
      </c>
    </row>
    <row r="15" spans="1:6" x14ac:dyDescent="0.2">
      <c r="A15">
        <v>2</v>
      </c>
      <c r="B15">
        <v>1</v>
      </c>
    </row>
    <row r="16" spans="1:6" x14ac:dyDescent="0.2">
      <c r="A16">
        <v>2</v>
      </c>
      <c r="B16">
        <v>1</v>
      </c>
    </row>
    <row r="17" spans="1:2" x14ac:dyDescent="0.2">
      <c r="A17">
        <v>2</v>
      </c>
      <c r="B17">
        <v>1</v>
      </c>
    </row>
    <row r="18" spans="1:2" x14ac:dyDescent="0.2">
      <c r="A18">
        <v>2</v>
      </c>
      <c r="B18">
        <v>1</v>
      </c>
    </row>
    <row r="19" spans="1:2" x14ac:dyDescent="0.2">
      <c r="A19">
        <v>2</v>
      </c>
      <c r="B19">
        <v>1</v>
      </c>
    </row>
    <row r="20" spans="1:2" x14ac:dyDescent="0.2">
      <c r="A20">
        <v>2</v>
      </c>
      <c r="B20">
        <v>1</v>
      </c>
    </row>
    <row r="21" spans="1:2" x14ac:dyDescent="0.2">
      <c r="A21">
        <v>2</v>
      </c>
      <c r="B21">
        <v>1</v>
      </c>
    </row>
    <row r="22" spans="1:2" x14ac:dyDescent="0.2">
      <c r="A22">
        <v>2</v>
      </c>
      <c r="B22">
        <v>1</v>
      </c>
    </row>
    <row r="23" spans="1:2" x14ac:dyDescent="0.2">
      <c r="A23">
        <v>2</v>
      </c>
      <c r="B23">
        <v>1</v>
      </c>
    </row>
    <row r="24" spans="1:2" x14ac:dyDescent="0.2">
      <c r="A24">
        <v>2</v>
      </c>
      <c r="B24">
        <v>1</v>
      </c>
    </row>
    <row r="25" spans="1:2" x14ac:dyDescent="0.2">
      <c r="A25">
        <v>2</v>
      </c>
      <c r="B25">
        <v>1</v>
      </c>
    </row>
    <row r="26" spans="1:2" x14ac:dyDescent="0.2">
      <c r="A26">
        <v>3</v>
      </c>
      <c r="B26">
        <v>1</v>
      </c>
    </row>
    <row r="27" spans="1:2" x14ac:dyDescent="0.2">
      <c r="A27">
        <v>3</v>
      </c>
      <c r="B27">
        <v>1</v>
      </c>
    </row>
    <row r="28" spans="1:2" x14ac:dyDescent="0.2">
      <c r="A28">
        <v>3</v>
      </c>
      <c r="B28">
        <v>1</v>
      </c>
    </row>
    <row r="29" spans="1:2" x14ac:dyDescent="0.2">
      <c r="A29">
        <v>3</v>
      </c>
      <c r="B29">
        <v>1</v>
      </c>
    </row>
    <row r="30" spans="1:2" x14ac:dyDescent="0.2">
      <c r="A30">
        <v>3</v>
      </c>
      <c r="B30">
        <v>1</v>
      </c>
    </row>
    <row r="31" spans="1:2" x14ac:dyDescent="0.2">
      <c r="A31">
        <v>3</v>
      </c>
      <c r="B31">
        <v>1</v>
      </c>
    </row>
    <row r="32" spans="1:2" x14ac:dyDescent="0.2">
      <c r="A32">
        <v>4</v>
      </c>
      <c r="B32">
        <v>1</v>
      </c>
    </row>
    <row r="33" spans="1:2" x14ac:dyDescent="0.2">
      <c r="A33">
        <v>4</v>
      </c>
      <c r="B33">
        <v>1</v>
      </c>
    </row>
    <row r="34" spans="1:2" x14ac:dyDescent="0.2">
      <c r="A34">
        <v>4</v>
      </c>
      <c r="B34">
        <v>1</v>
      </c>
    </row>
    <row r="35" spans="1:2" x14ac:dyDescent="0.2">
      <c r="A35">
        <v>4</v>
      </c>
      <c r="B35">
        <v>1</v>
      </c>
    </row>
    <row r="36" spans="1:2" x14ac:dyDescent="0.2">
      <c r="A36">
        <v>4</v>
      </c>
      <c r="B36">
        <v>1</v>
      </c>
    </row>
    <row r="37" spans="1:2" x14ac:dyDescent="0.2">
      <c r="A37">
        <v>4</v>
      </c>
      <c r="B37">
        <v>1</v>
      </c>
    </row>
    <row r="38" spans="1:2" x14ac:dyDescent="0.2">
      <c r="A38">
        <v>5</v>
      </c>
      <c r="B38">
        <v>1</v>
      </c>
    </row>
    <row r="39" spans="1:2" x14ac:dyDescent="0.2">
      <c r="A39">
        <v>5</v>
      </c>
      <c r="B39">
        <v>1</v>
      </c>
    </row>
    <row r="40" spans="1:2" x14ac:dyDescent="0.2">
      <c r="A40">
        <v>5</v>
      </c>
      <c r="B40">
        <v>1</v>
      </c>
    </row>
    <row r="41" spans="1:2" x14ac:dyDescent="0.2">
      <c r="A41">
        <v>6</v>
      </c>
      <c r="B41">
        <v>1</v>
      </c>
    </row>
    <row r="42" spans="1:2" x14ac:dyDescent="0.2">
      <c r="A42">
        <v>6</v>
      </c>
      <c r="B42">
        <v>1</v>
      </c>
    </row>
    <row r="43" spans="1:2" x14ac:dyDescent="0.2">
      <c r="A43">
        <v>1</v>
      </c>
      <c r="B43">
        <v>2</v>
      </c>
    </row>
    <row r="44" spans="1:2" x14ac:dyDescent="0.2">
      <c r="A44">
        <v>1</v>
      </c>
      <c r="B44">
        <v>2</v>
      </c>
    </row>
    <row r="45" spans="1:2" x14ac:dyDescent="0.2">
      <c r="A45">
        <v>1</v>
      </c>
      <c r="B45">
        <v>2</v>
      </c>
    </row>
    <row r="46" spans="1:2" x14ac:dyDescent="0.2">
      <c r="A46">
        <v>1</v>
      </c>
      <c r="B46">
        <v>2</v>
      </c>
    </row>
    <row r="47" spans="1:2" x14ac:dyDescent="0.2">
      <c r="A47">
        <v>1</v>
      </c>
      <c r="B47">
        <v>2</v>
      </c>
    </row>
    <row r="48" spans="1:2" x14ac:dyDescent="0.2">
      <c r="A48">
        <v>1</v>
      </c>
      <c r="B48">
        <v>2</v>
      </c>
    </row>
    <row r="49" spans="1:2" x14ac:dyDescent="0.2">
      <c r="A49">
        <v>1</v>
      </c>
      <c r="B49">
        <v>2</v>
      </c>
    </row>
    <row r="50" spans="1:2" x14ac:dyDescent="0.2">
      <c r="A50">
        <v>1</v>
      </c>
      <c r="B50">
        <v>2</v>
      </c>
    </row>
    <row r="51" spans="1:2" x14ac:dyDescent="0.2">
      <c r="A51">
        <v>1</v>
      </c>
      <c r="B51">
        <v>2</v>
      </c>
    </row>
    <row r="52" spans="1:2" x14ac:dyDescent="0.2">
      <c r="A52">
        <v>1</v>
      </c>
      <c r="B52">
        <v>2</v>
      </c>
    </row>
    <row r="53" spans="1:2" x14ac:dyDescent="0.2">
      <c r="A53">
        <v>1</v>
      </c>
      <c r="B53">
        <v>2</v>
      </c>
    </row>
    <row r="54" spans="1:2" x14ac:dyDescent="0.2">
      <c r="A54">
        <v>1</v>
      </c>
      <c r="B54">
        <v>2</v>
      </c>
    </row>
    <row r="55" spans="1:2" x14ac:dyDescent="0.2">
      <c r="A55">
        <v>1</v>
      </c>
      <c r="B55">
        <v>2</v>
      </c>
    </row>
    <row r="56" spans="1:2" x14ac:dyDescent="0.2">
      <c r="A56">
        <v>2</v>
      </c>
      <c r="B56">
        <v>2</v>
      </c>
    </row>
    <row r="57" spans="1:2" x14ac:dyDescent="0.2">
      <c r="A57">
        <v>2</v>
      </c>
      <c r="B57">
        <v>2</v>
      </c>
    </row>
    <row r="58" spans="1:2" x14ac:dyDescent="0.2">
      <c r="A58">
        <v>2</v>
      </c>
      <c r="B58">
        <v>2</v>
      </c>
    </row>
    <row r="59" spans="1:2" x14ac:dyDescent="0.2">
      <c r="A59">
        <v>2</v>
      </c>
      <c r="B59">
        <v>2</v>
      </c>
    </row>
    <row r="60" spans="1:2" x14ac:dyDescent="0.2">
      <c r="A60">
        <v>2</v>
      </c>
      <c r="B60">
        <v>2</v>
      </c>
    </row>
    <row r="61" spans="1:2" x14ac:dyDescent="0.2">
      <c r="A61">
        <v>2</v>
      </c>
      <c r="B61">
        <v>2</v>
      </c>
    </row>
    <row r="62" spans="1:2" x14ac:dyDescent="0.2">
      <c r="A62">
        <v>2</v>
      </c>
      <c r="B62">
        <v>2</v>
      </c>
    </row>
    <row r="63" spans="1:2" x14ac:dyDescent="0.2">
      <c r="A63">
        <v>2</v>
      </c>
      <c r="B63">
        <v>2</v>
      </c>
    </row>
    <row r="64" spans="1:2" x14ac:dyDescent="0.2">
      <c r="A64">
        <v>2</v>
      </c>
      <c r="B64">
        <v>2</v>
      </c>
    </row>
    <row r="65" spans="1:2" x14ac:dyDescent="0.2">
      <c r="A65">
        <v>2</v>
      </c>
      <c r="B65">
        <v>2</v>
      </c>
    </row>
    <row r="66" spans="1:2" x14ac:dyDescent="0.2">
      <c r="A66">
        <v>2</v>
      </c>
      <c r="B66">
        <v>2</v>
      </c>
    </row>
    <row r="67" spans="1:2" x14ac:dyDescent="0.2">
      <c r="A67">
        <v>2</v>
      </c>
      <c r="B67">
        <v>2</v>
      </c>
    </row>
    <row r="68" spans="1:2" x14ac:dyDescent="0.2">
      <c r="A68">
        <v>2</v>
      </c>
      <c r="B68">
        <v>2</v>
      </c>
    </row>
    <row r="69" spans="1:2" x14ac:dyDescent="0.2">
      <c r="A69">
        <v>2</v>
      </c>
      <c r="B69">
        <v>2</v>
      </c>
    </row>
    <row r="70" spans="1:2" x14ac:dyDescent="0.2">
      <c r="A70">
        <v>2</v>
      </c>
      <c r="B70">
        <v>2</v>
      </c>
    </row>
    <row r="71" spans="1:2" x14ac:dyDescent="0.2">
      <c r="A71">
        <v>2</v>
      </c>
      <c r="B71">
        <v>2</v>
      </c>
    </row>
    <row r="72" spans="1:2" x14ac:dyDescent="0.2">
      <c r="A72">
        <v>2</v>
      </c>
      <c r="B72">
        <v>2</v>
      </c>
    </row>
    <row r="73" spans="1:2" x14ac:dyDescent="0.2">
      <c r="A73">
        <v>2</v>
      </c>
      <c r="B73">
        <v>2</v>
      </c>
    </row>
    <row r="74" spans="1:2" x14ac:dyDescent="0.2">
      <c r="A74">
        <v>2</v>
      </c>
      <c r="B74">
        <v>2</v>
      </c>
    </row>
    <row r="75" spans="1:2" x14ac:dyDescent="0.2">
      <c r="A75">
        <v>3</v>
      </c>
      <c r="B75">
        <v>2</v>
      </c>
    </row>
    <row r="76" spans="1:2" x14ac:dyDescent="0.2">
      <c r="A76">
        <v>3</v>
      </c>
      <c r="B76">
        <v>2</v>
      </c>
    </row>
    <row r="77" spans="1:2" x14ac:dyDescent="0.2">
      <c r="A77">
        <v>3</v>
      </c>
      <c r="B77">
        <v>2</v>
      </c>
    </row>
    <row r="78" spans="1:2" x14ac:dyDescent="0.2">
      <c r="A78">
        <v>3</v>
      </c>
      <c r="B78">
        <v>2</v>
      </c>
    </row>
    <row r="79" spans="1:2" x14ac:dyDescent="0.2">
      <c r="A79">
        <v>4</v>
      </c>
      <c r="B79">
        <v>2</v>
      </c>
    </row>
    <row r="80" spans="1:2" x14ac:dyDescent="0.2">
      <c r="A80">
        <v>4</v>
      </c>
      <c r="B80">
        <v>2</v>
      </c>
    </row>
    <row r="81" spans="1:2" x14ac:dyDescent="0.2">
      <c r="A81">
        <v>4</v>
      </c>
      <c r="B81">
        <v>2</v>
      </c>
    </row>
    <row r="82" spans="1:2" x14ac:dyDescent="0.2">
      <c r="A82">
        <v>4</v>
      </c>
      <c r="B82">
        <v>2</v>
      </c>
    </row>
    <row r="83" spans="1:2" x14ac:dyDescent="0.2">
      <c r="A83">
        <v>4</v>
      </c>
      <c r="B83">
        <v>2</v>
      </c>
    </row>
    <row r="84" spans="1:2" x14ac:dyDescent="0.2">
      <c r="A84">
        <v>5</v>
      </c>
      <c r="B84">
        <v>2</v>
      </c>
    </row>
    <row r="85" spans="1:2" x14ac:dyDescent="0.2">
      <c r="A85">
        <v>5</v>
      </c>
      <c r="B85">
        <v>2</v>
      </c>
    </row>
    <row r="86" spans="1:2" x14ac:dyDescent="0.2">
      <c r="A86">
        <v>5</v>
      </c>
      <c r="B86">
        <v>2</v>
      </c>
    </row>
    <row r="87" spans="1:2" x14ac:dyDescent="0.2">
      <c r="A87">
        <v>5</v>
      </c>
      <c r="B87">
        <v>2</v>
      </c>
    </row>
    <row r="88" spans="1:2" x14ac:dyDescent="0.2">
      <c r="A88">
        <v>5</v>
      </c>
      <c r="B88">
        <v>2</v>
      </c>
    </row>
    <row r="89" spans="1:2" x14ac:dyDescent="0.2">
      <c r="A89">
        <v>6</v>
      </c>
      <c r="B89">
        <v>2</v>
      </c>
    </row>
    <row r="90" spans="1:2" x14ac:dyDescent="0.2">
      <c r="A90">
        <v>6</v>
      </c>
      <c r="B90">
        <v>2</v>
      </c>
    </row>
    <row r="91" spans="1:2" x14ac:dyDescent="0.2">
      <c r="A91">
        <v>7</v>
      </c>
      <c r="B91">
        <v>2</v>
      </c>
    </row>
    <row r="92" spans="1:2" x14ac:dyDescent="0.2">
      <c r="A92">
        <v>1</v>
      </c>
      <c r="B92">
        <v>3</v>
      </c>
    </row>
    <row r="93" spans="1:2" x14ac:dyDescent="0.2">
      <c r="A93">
        <v>1</v>
      </c>
      <c r="B93">
        <v>3</v>
      </c>
    </row>
    <row r="94" spans="1:2" x14ac:dyDescent="0.2">
      <c r="A94">
        <v>1</v>
      </c>
      <c r="B94">
        <v>3</v>
      </c>
    </row>
    <row r="95" spans="1:2" x14ac:dyDescent="0.2">
      <c r="A95">
        <v>1</v>
      </c>
      <c r="B95">
        <v>3</v>
      </c>
    </row>
    <row r="96" spans="1:2" x14ac:dyDescent="0.2">
      <c r="A96">
        <v>1</v>
      </c>
      <c r="B96">
        <v>3</v>
      </c>
    </row>
    <row r="97" spans="1:2" x14ac:dyDescent="0.2">
      <c r="A97">
        <v>1</v>
      </c>
      <c r="B97">
        <v>3</v>
      </c>
    </row>
    <row r="98" spans="1:2" x14ac:dyDescent="0.2">
      <c r="A98">
        <v>1</v>
      </c>
      <c r="B98">
        <v>3</v>
      </c>
    </row>
    <row r="99" spans="1:2" x14ac:dyDescent="0.2">
      <c r="A99">
        <v>1</v>
      </c>
      <c r="B99">
        <v>3</v>
      </c>
    </row>
    <row r="100" spans="1:2" x14ac:dyDescent="0.2">
      <c r="A100">
        <v>1</v>
      </c>
      <c r="B100">
        <v>3</v>
      </c>
    </row>
    <row r="101" spans="1:2" x14ac:dyDescent="0.2">
      <c r="A101">
        <v>1</v>
      </c>
      <c r="B101">
        <v>3</v>
      </c>
    </row>
    <row r="102" spans="1:2" x14ac:dyDescent="0.2">
      <c r="A102">
        <v>1</v>
      </c>
      <c r="B102">
        <v>3</v>
      </c>
    </row>
    <row r="103" spans="1:2" x14ac:dyDescent="0.2">
      <c r="A103">
        <v>1</v>
      </c>
      <c r="B103">
        <v>3</v>
      </c>
    </row>
    <row r="104" spans="1:2" x14ac:dyDescent="0.2">
      <c r="A104">
        <v>1</v>
      </c>
      <c r="B104">
        <v>3</v>
      </c>
    </row>
    <row r="105" spans="1:2" x14ac:dyDescent="0.2">
      <c r="A105">
        <v>1</v>
      </c>
      <c r="B105">
        <v>3</v>
      </c>
    </row>
    <row r="106" spans="1:2" x14ac:dyDescent="0.2">
      <c r="A106">
        <v>1</v>
      </c>
      <c r="B106">
        <v>3</v>
      </c>
    </row>
    <row r="107" spans="1:2" x14ac:dyDescent="0.2">
      <c r="A107">
        <v>2</v>
      </c>
      <c r="B107">
        <v>3</v>
      </c>
    </row>
    <row r="108" spans="1:2" x14ac:dyDescent="0.2">
      <c r="A108">
        <v>2</v>
      </c>
      <c r="B108">
        <v>3</v>
      </c>
    </row>
    <row r="109" spans="1:2" x14ac:dyDescent="0.2">
      <c r="A109">
        <v>2</v>
      </c>
      <c r="B109">
        <v>3</v>
      </c>
    </row>
    <row r="110" spans="1:2" x14ac:dyDescent="0.2">
      <c r="A110">
        <v>2</v>
      </c>
      <c r="B110">
        <v>3</v>
      </c>
    </row>
    <row r="111" spans="1:2" x14ac:dyDescent="0.2">
      <c r="A111">
        <v>2</v>
      </c>
      <c r="B111">
        <v>3</v>
      </c>
    </row>
    <row r="112" spans="1:2" x14ac:dyDescent="0.2">
      <c r="A112">
        <v>2</v>
      </c>
      <c r="B112">
        <v>3</v>
      </c>
    </row>
    <row r="113" spans="1:2" x14ac:dyDescent="0.2">
      <c r="A113">
        <v>2</v>
      </c>
      <c r="B113">
        <v>3</v>
      </c>
    </row>
    <row r="114" spans="1:2" x14ac:dyDescent="0.2">
      <c r="A114">
        <v>2</v>
      </c>
      <c r="B114">
        <v>3</v>
      </c>
    </row>
    <row r="115" spans="1:2" x14ac:dyDescent="0.2">
      <c r="A115">
        <v>2</v>
      </c>
      <c r="B115">
        <v>3</v>
      </c>
    </row>
    <row r="116" spans="1:2" x14ac:dyDescent="0.2">
      <c r="A116">
        <v>2</v>
      </c>
      <c r="B116">
        <v>3</v>
      </c>
    </row>
    <row r="117" spans="1:2" x14ac:dyDescent="0.2">
      <c r="A117">
        <v>2</v>
      </c>
      <c r="B117">
        <v>3</v>
      </c>
    </row>
    <row r="118" spans="1:2" x14ac:dyDescent="0.2">
      <c r="A118">
        <v>2</v>
      </c>
      <c r="B118">
        <v>3</v>
      </c>
    </row>
    <row r="119" spans="1:2" x14ac:dyDescent="0.2">
      <c r="A119">
        <v>2</v>
      </c>
      <c r="B119">
        <v>3</v>
      </c>
    </row>
    <row r="120" spans="1:2" x14ac:dyDescent="0.2">
      <c r="A120">
        <v>2</v>
      </c>
      <c r="B120">
        <v>3</v>
      </c>
    </row>
    <row r="121" spans="1:2" x14ac:dyDescent="0.2">
      <c r="A121">
        <v>2</v>
      </c>
      <c r="B121">
        <v>3</v>
      </c>
    </row>
    <row r="122" spans="1:2" x14ac:dyDescent="0.2">
      <c r="A122">
        <v>2</v>
      </c>
      <c r="B122">
        <v>3</v>
      </c>
    </row>
    <row r="123" spans="1:2" x14ac:dyDescent="0.2">
      <c r="A123">
        <v>3</v>
      </c>
      <c r="B123">
        <v>3</v>
      </c>
    </row>
    <row r="124" spans="1:2" x14ac:dyDescent="0.2">
      <c r="A124">
        <v>3</v>
      </c>
      <c r="B124">
        <v>3</v>
      </c>
    </row>
    <row r="125" spans="1:2" x14ac:dyDescent="0.2">
      <c r="A125">
        <v>3</v>
      </c>
      <c r="B125">
        <v>3</v>
      </c>
    </row>
    <row r="126" spans="1:2" x14ac:dyDescent="0.2">
      <c r="A126">
        <v>3</v>
      </c>
      <c r="B126">
        <v>3</v>
      </c>
    </row>
    <row r="127" spans="1:2" x14ac:dyDescent="0.2">
      <c r="A127">
        <v>3</v>
      </c>
      <c r="B127">
        <v>3</v>
      </c>
    </row>
    <row r="128" spans="1:2" x14ac:dyDescent="0.2">
      <c r="A128">
        <v>3</v>
      </c>
      <c r="B128">
        <v>3</v>
      </c>
    </row>
    <row r="129" spans="1:2" x14ac:dyDescent="0.2">
      <c r="A129">
        <v>3</v>
      </c>
      <c r="B129">
        <v>3</v>
      </c>
    </row>
    <row r="130" spans="1:2" x14ac:dyDescent="0.2">
      <c r="A130">
        <v>3</v>
      </c>
      <c r="B130">
        <v>3</v>
      </c>
    </row>
    <row r="131" spans="1:2" x14ac:dyDescent="0.2">
      <c r="A131">
        <v>3</v>
      </c>
      <c r="B131">
        <v>3</v>
      </c>
    </row>
    <row r="132" spans="1:2" x14ac:dyDescent="0.2">
      <c r="A132">
        <v>3</v>
      </c>
      <c r="B132">
        <v>3</v>
      </c>
    </row>
    <row r="133" spans="1:2" x14ac:dyDescent="0.2">
      <c r="A133">
        <v>3</v>
      </c>
      <c r="B133">
        <v>3</v>
      </c>
    </row>
    <row r="134" spans="1:2" x14ac:dyDescent="0.2">
      <c r="A134">
        <v>3</v>
      </c>
      <c r="B134">
        <v>3</v>
      </c>
    </row>
    <row r="135" spans="1:2" x14ac:dyDescent="0.2">
      <c r="A135">
        <v>3</v>
      </c>
      <c r="B135">
        <v>3</v>
      </c>
    </row>
    <row r="136" spans="1:2" x14ac:dyDescent="0.2">
      <c r="A136">
        <v>4</v>
      </c>
      <c r="B136">
        <v>3</v>
      </c>
    </row>
    <row r="137" spans="1:2" x14ac:dyDescent="0.2">
      <c r="A137">
        <v>4</v>
      </c>
      <c r="B137">
        <v>3</v>
      </c>
    </row>
    <row r="138" spans="1:2" x14ac:dyDescent="0.2">
      <c r="A138">
        <v>4</v>
      </c>
      <c r="B138">
        <v>3</v>
      </c>
    </row>
    <row r="139" spans="1:2" x14ac:dyDescent="0.2">
      <c r="A139">
        <v>4</v>
      </c>
      <c r="B139">
        <v>3</v>
      </c>
    </row>
    <row r="140" spans="1:2" x14ac:dyDescent="0.2">
      <c r="A140">
        <v>4</v>
      </c>
      <c r="B140">
        <v>3</v>
      </c>
    </row>
    <row r="141" spans="1:2" x14ac:dyDescent="0.2">
      <c r="A141">
        <v>5</v>
      </c>
      <c r="B141">
        <v>3</v>
      </c>
    </row>
    <row r="142" spans="1:2" x14ac:dyDescent="0.2">
      <c r="A142">
        <v>5</v>
      </c>
      <c r="B142">
        <v>3</v>
      </c>
    </row>
    <row r="143" spans="1:2" x14ac:dyDescent="0.2">
      <c r="A143">
        <v>5</v>
      </c>
      <c r="B143">
        <v>3</v>
      </c>
    </row>
    <row r="144" spans="1:2" x14ac:dyDescent="0.2">
      <c r="A144">
        <v>5</v>
      </c>
      <c r="B144">
        <v>3</v>
      </c>
    </row>
    <row r="145" spans="1:2" x14ac:dyDescent="0.2">
      <c r="A145">
        <v>5</v>
      </c>
      <c r="B145">
        <v>3</v>
      </c>
    </row>
    <row r="146" spans="1:2" x14ac:dyDescent="0.2">
      <c r="A146">
        <v>5</v>
      </c>
      <c r="B146">
        <v>3</v>
      </c>
    </row>
    <row r="147" spans="1:2" x14ac:dyDescent="0.2">
      <c r="A147">
        <v>5</v>
      </c>
      <c r="B147">
        <v>3</v>
      </c>
    </row>
    <row r="148" spans="1:2" x14ac:dyDescent="0.2">
      <c r="A148">
        <v>6</v>
      </c>
      <c r="B148">
        <v>3</v>
      </c>
    </row>
    <row r="149" spans="1:2" x14ac:dyDescent="0.2">
      <c r="A149">
        <v>6</v>
      </c>
      <c r="B149">
        <v>3</v>
      </c>
    </row>
    <row r="150" spans="1:2" x14ac:dyDescent="0.2">
      <c r="A150">
        <v>6</v>
      </c>
      <c r="B150">
        <v>3</v>
      </c>
    </row>
    <row r="151" spans="1:2" x14ac:dyDescent="0.2">
      <c r="A151">
        <v>1</v>
      </c>
      <c r="B151">
        <v>4</v>
      </c>
    </row>
    <row r="152" spans="1:2" x14ac:dyDescent="0.2">
      <c r="A152">
        <v>1</v>
      </c>
      <c r="B152">
        <v>4</v>
      </c>
    </row>
    <row r="153" spans="1:2" x14ac:dyDescent="0.2">
      <c r="A153">
        <v>1</v>
      </c>
      <c r="B153">
        <v>4</v>
      </c>
    </row>
    <row r="154" spans="1:2" x14ac:dyDescent="0.2">
      <c r="A154">
        <v>1</v>
      </c>
      <c r="B154">
        <v>4</v>
      </c>
    </row>
    <row r="155" spans="1:2" x14ac:dyDescent="0.2">
      <c r="A155">
        <v>1</v>
      </c>
      <c r="B155">
        <v>4</v>
      </c>
    </row>
    <row r="156" spans="1:2" x14ac:dyDescent="0.2">
      <c r="A156">
        <v>1</v>
      </c>
      <c r="B156">
        <v>4</v>
      </c>
    </row>
    <row r="157" spans="1:2" x14ac:dyDescent="0.2">
      <c r="A157">
        <v>1</v>
      </c>
      <c r="B157">
        <v>4</v>
      </c>
    </row>
    <row r="158" spans="1:2" x14ac:dyDescent="0.2">
      <c r="A158">
        <v>1</v>
      </c>
      <c r="B158">
        <v>4</v>
      </c>
    </row>
    <row r="159" spans="1:2" x14ac:dyDescent="0.2">
      <c r="A159">
        <v>1</v>
      </c>
      <c r="B159">
        <v>4</v>
      </c>
    </row>
    <row r="160" spans="1:2" x14ac:dyDescent="0.2">
      <c r="A160">
        <v>1</v>
      </c>
      <c r="B160">
        <v>4</v>
      </c>
    </row>
    <row r="161" spans="1:2" x14ac:dyDescent="0.2">
      <c r="A161">
        <v>1</v>
      </c>
      <c r="B161">
        <v>4</v>
      </c>
    </row>
    <row r="162" spans="1:2" x14ac:dyDescent="0.2">
      <c r="A162">
        <v>1</v>
      </c>
      <c r="B162">
        <v>4</v>
      </c>
    </row>
    <row r="163" spans="1:2" x14ac:dyDescent="0.2">
      <c r="A163">
        <v>1</v>
      </c>
      <c r="B163">
        <v>4</v>
      </c>
    </row>
    <row r="164" spans="1:2" x14ac:dyDescent="0.2">
      <c r="A164">
        <v>1</v>
      </c>
      <c r="B164">
        <v>4</v>
      </c>
    </row>
    <row r="165" spans="1:2" x14ac:dyDescent="0.2">
      <c r="A165">
        <v>1</v>
      </c>
      <c r="B165">
        <v>4</v>
      </c>
    </row>
    <row r="166" spans="1:2" x14ac:dyDescent="0.2">
      <c r="A166">
        <v>1</v>
      </c>
      <c r="B166">
        <v>4</v>
      </c>
    </row>
    <row r="167" spans="1:2" x14ac:dyDescent="0.2">
      <c r="A167">
        <v>2</v>
      </c>
      <c r="B167">
        <v>4</v>
      </c>
    </row>
    <row r="168" spans="1:2" x14ac:dyDescent="0.2">
      <c r="A168">
        <v>2</v>
      </c>
      <c r="B168">
        <v>4</v>
      </c>
    </row>
    <row r="169" spans="1:2" x14ac:dyDescent="0.2">
      <c r="A169">
        <v>2</v>
      </c>
      <c r="B169">
        <v>4</v>
      </c>
    </row>
    <row r="170" spans="1:2" x14ac:dyDescent="0.2">
      <c r="A170">
        <v>2</v>
      </c>
      <c r="B170">
        <v>4</v>
      </c>
    </row>
    <row r="171" spans="1:2" x14ac:dyDescent="0.2">
      <c r="A171">
        <v>2</v>
      </c>
      <c r="B171">
        <v>4</v>
      </c>
    </row>
    <row r="172" spans="1:2" x14ac:dyDescent="0.2">
      <c r="A172">
        <v>2</v>
      </c>
      <c r="B172">
        <v>4</v>
      </c>
    </row>
    <row r="173" spans="1:2" x14ac:dyDescent="0.2">
      <c r="A173">
        <v>2</v>
      </c>
      <c r="B173">
        <v>4</v>
      </c>
    </row>
    <row r="174" spans="1:2" x14ac:dyDescent="0.2">
      <c r="A174">
        <v>2</v>
      </c>
      <c r="B174">
        <v>4</v>
      </c>
    </row>
    <row r="175" spans="1:2" x14ac:dyDescent="0.2">
      <c r="A175">
        <v>2</v>
      </c>
      <c r="B175">
        <v>4</v>
      </c>
    </row>
    <row r="176" spans="1:2" x14ac:dyDescent="0.2">
      <c r="A176">
        <v>3</v>
      </c>
      <c r="B176">
        <v>4</v>
      </c>
    </row>
    <row r="177" spans="1:2" x14ac:dyDescent="0.2">
      <c r="A177">
        <v>3</v>
      </c>
      <c r="B177">
        <v>4</v>
      </c>
    </row>
    <row r="178" spans="1:2" x14ac:dyDescent="0.2">
      <c r="A178">
        <v>3</v>
      </c>
      <c r="B178">
        <v>4</v>
      </c>
    </row>
    <row r="179" spans="1:2" x14ac:dyDescent="0.2">
      <c r="A179">
        <v>3</v>
      </c>
      <c r="B179">
        <v>4</v>
      </c>
    </row>
    <row r="180" spans="1:2" x14ac:dyDescent="0.2">
      <c r="A180">
        <v>4</v>
      </c>
      <c r="B180">
        <v>4</v>
      </c>
    </row>
    <row r="181" spans="1:2" x14ac:dyDescent="0.2">
      <c r="A181">
        <v>4</v>
      </c>
      <c r="B181">
        <v>4</v>
      </c>
    </row>
    <row r="182" spans="1:2" x14ac:dyDescent="0.2">
      <c r="A182">
        <v>5</v>
      </c>
      <c r="B182">
        <v>4</v>
      </c>
    </row>
    <row r="183" spans="1:2" x14ac:dyDescent="0.2">
      <c r="A183">
        <v>6</v>
      </c>
      <c r="B183">
        <v>4</v>
      </c>
    </row>
    <row r="184" spans="1:2" x14ac:dyDescent="0.2">
      <c r="A184">
        <v>1</v>
      </c>
      <c r="B184">
        <v>5</v>
      </c>
    </row>
    <row r="185" spans="1:2" x14ac:dyDescent="0.2">
      <c r="A185">
        <v>1</v>
      </c>
      <c r="B185">
        <v>5</v>
      </c>
    </row>
    <row r="186" spans="1:2" x14ac:dyDescent="0.2">
      <c r="A186">
        <v>2</v>
      </c>
      <c r="B186">
        <v>5</v>
      </c>
    </row>
    <row r="187" spans="1:2" x14ac:dyDescent="0.2">
      <c r="A187">
        <v>2</v>
      </c>
      <c r="B187">
        <v>5</v>
      </c>
    </row>
    <row r="188" spans="1:2" x14ac:dyDescent="0.2">
      <c r="A188">
        <v>2</v>
      </c>
      <c r="B188">
        <v>5</v>
      </c>
    </row>
    <row r="189" spans="1:2" x14ac:dyDescent="0.2">
      <c r="A189">
        <v>2</v>
      </c>
      <c r="B189">
        <v>5</v>
      </c>
    </row>
    <row r="190" spans="1:2" x14ac:dyDescent="0.2">
      <c r="A190">
        <v>2</v>
      </c>
      <c r="B190">
        <v>5</v>
      </c>
    </row>
    <row r="191" spans="1:2" x14ac:dyDescent="0.2">
      <c r="A191">
        <v>4</v>
      </c>
      <c r="B191">
        <v>5</v>
      </c>
    </row>
    <row r="192" spans="1:2" x14ac:dyDescent="0.2">
      <c r="A192">
        <v>5</v>
      </c>
      <c r="B192">
        <v>5</v>
      </c>
    </row>
    <row r="193" spans="1:2" x14ac:dyDescent="0.2">
      <c r="A193">
        <v>5</v>
      </c>
      <c r="B193">
        <v>5</v>
      </c>
    </row>
    <row r="194" spans="1:2" x14ac:dyDescent="0.2">
      <c r="A194">
        <v>6</v>
      </c>
      <c r="B194">
        <v>5</v>
      </c>
    </row>
    <row r="195" spans="1:2" x14ac:dyDescent="0.2">
      <c r="A195">
        <v>1</v>
      </c>
      <c r="B195">
        <v>6</v>
      </c>
    </row>
    <row r="196" spans="1:2" x14ac:dyDescent="0.2">
      <c r="A196">
        <v>1</v>
      </c>
      <c r="B196">
        <v>6</v>
      </c>
    </row>
    <row r="197" spans="1:2" x14ac:dyDescent="0.2">
      <c r="A197">
        <v>2</v>
      </c>
      <c r="B197">
        <v>6</v>
      </c>
    </row>
    <row r="198" spans="1:2" x14ac:dyDescent="0.2">
      <c r="A198">
        <v>4</v>
      </c>
      <c r="B198">
        <v>6</v>
      </c>
    </row>
    <row r="199" spans="1:2" x14ac:dyDescent="0.2">
      <c r="A199">
        <v>5</v>
      </c>
      <c r="B199">
        <v>6</v>
      </c>
    </row>
    <row r="200" spans="1:2" x14ac:dyDescent="0.2">
      <c r="A200">
        <v>5</v>
      </c>
      <c r="B200">
        <v>6</v>
      </c>
    </row>
    <row r="201" spans="1:2" x14ac:dyDescent="0.2">
      <c r="A201">
        <v>5</v>
      </c>
      <c r="B201">
        <v>6</v>
      </c>
    </row>
    <row r="202" spans="1:2" x14ac:dyDescent="0.2">
      <c r="A202" t="s">
        <v>3</v>
      </c>
      <c r="B202" t="s">
        <v>3</v>
      </c>
    </row>
  </sheetData>
  <sortState xmlns:xlrd2="http://schemas.microsoft.com/office/spreadsheetml/2017/richdata2" ref="A2:B203">
    <sortCondition ref="B2:B203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5AF9-0627-DF48-9C67-285AEA39CAD4}">
  <dimension ref="A1:B9"/>
  <sheetViews>
    <sheetView workbookViewId="0">
      <selection activeCell="A4" sqref="A4"/>
    </sheetView>
  </sheetViews>
  <sheetFormatPr baseColWidth="10" defaultRowHeight="16" x14ac:dyDescent="0.2"/>
  <sheetData>
    <row r="1" spans="1:2" x14ac:dyDescent="0.2">
      <c r="A1" t="s">
        <v>14</v>
      </c>
    </row>
    <row r="3" spans="1:2" x14ac:dyDescent="0.2">
      <c r="A3" t="s">
        <v>28</v>
      </c>
      <c r="B3">
        <f>(3 * ('1 d)'!B3-'1 d)'!B4))/'1 b)'!N9</f>
        <v>1.0788241002649905</v>
      </c>
    </row>
    <row r="4" spans="1:2" x14ac:dyDescent="0.2">
      <c r="A4" t="s">
        <v>29</v>
      </c>
    </row>
    <row r="6" spans="1:2" x14ac:dyDescent="0.2">
      <c r="A6" t="s">
        <v>17</v>
      </c>
    </row>
    <row r="8" spans="1:2" x14ac:dyDescent="0.2">
      <c r="A8" t="s">
        <v>28</v>
      </c>
      <c r="B8">
        <f>(3 * ('1 d)'!B10-'1 d)'!B11))/'1 b)'!N22</f>
        <v>-0.63314394426705356</v>
      </c>
    </row>
    <row r="9" spans="1:2" x14ac:dyDescent="0.2">
      <c r="A9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C6F3-583A-784E-80DC-B9FF12287617}">
  <dimension ref="A1"/>
  <sheetViews>
    <sheetView workbookViewId="0">
      <selection activeCell="A3" sqref="A3"/>
    </sheetView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Dados</vt:lpstr>
      <vt:lpstr>1 a)</vt:lpstr>
      <vt:lpstr>1 b)</vt:lpstr>
      <vt:lpstr>1 c)</vt:lpstr>
      <vt:lpstr>1 d)</vt:lpstr>
      <vt:lpstr>1 e)</vt:lpstr>
      <vt:lpstr>1 f)</vt:lpstr>
      <vt:lpstr>1 g)</vt:lpstr>
      <vt:lpstr>1 h)</vt:lpstr>
      <vt:lpstr>2 a)</vt:lpstr>
      <vt:lpstr>2 b)</vt:lpstr>
      <vt:lpstr>2 c)</vt:lpstr>
      <vt:lpstr>2 d)</vt:lpstr>
      <vt:lpstr>2 e)</vt:lpstr>
      <vt:lpstr>2 f)</vt:lpstr>
      <vt:lpstr>2 g)</vt:lpstr>
      <vt:lpstr>2 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Microsoft Office User</cp:lastModifiedBy>
  <dcterms:created xsi:type="dcterms:W3CDTF">2023-05-09T13:24:18Z</dcterms:created>
  <dcterms:modified xsi:type="dcterms:W3CDTF">2023-05-23T17:14:45Z</dcterms:modified>
</cp:coreProperties>
</file>