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EstaPastaDeTrabalho"/>
  <xr:revisionPtr revIDLastSave="0" documentId="13_ncr:1_{33C26CCE-8B18-4FF8-A285-A62F4A8F8087}" xr6:coauthVersionLast="47" xr6:coauthVersionMax="47" xr10:uidLastSave="{00000000-0000-0000-0000-000000000000}"/>
  <bookViews>
    <workbookView xWindow="28680" yWindow="-120" windowWidth="29040" windowHeight="15720" tabRatio="934" activeTab="8" xr2:uid="{00000000-000D-0000-FFFF-FFFF00000000}"/>
  </bookViews>
  <sheets>
    <sheet name="DIC-DBC" sheetId="20" r:id="rId1"/>
    <sheet name="EFEITOS" sheetId="24" r:id="rId2"/>
    <sheet name="TABELA_AF_RAD" sheetId="25" r:id="rId3"/>
    <sheet name="DIC-DBC-ANOVA" sheetId="22" r:id="rId4"/>
    <sheet name="QUALI" sheetId="3" r:id="rId5"/>
    <sheet name="QUANTI_LINEAR" sheetId="4" r:id="rId6"/>
    <sheet name="QUANTI_QUADRATICA" sheetId="23" r:id="rId7"/>
    <sheet name="FAT1_SI" sheetId="8" r:id="rId8"/>
    <sheet name="FAT1_CI2" sheetId="26" r:id="rId9"/>
    <sheet name="FAT1_CI2_TAB" sheetId="27" r:id="rId10"/>
    <sheet name="FAT1_CI" sheetId="19" r:id="rId11"/>
    <sheet name="FAT2_SI" sheetId="6" r:id="rId12"/>
    <sheet name="FAT2_CI" sheetId="5" r:id="rId13"/>
    <sheet name="FAT3" sheetId="14" r:id="rId14"/>
    <sheet name="maize" sheetId="2" r:id="rId15"/>
  </sheets>
  <definedNames>
    <definedName name="_xlnm._FilterDatabase" localSheetId="10" hidden="1">FAT1_CI!$A$1:$C$49</definedName>
    <definedName name="_xlnm._FilterDatabase" localSheetId="12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27" l="1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G6" i="27" l="1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K10" i="27" l="1"/>
  <c r="K7" i="27"/>
  <c r="K9" i="27"/>
  <c r="G4" i="24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K11" i="27" l="1"/>
  <c r="K12" i="27"/>
  <c r="H8" i="24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<sst xmlns="http://schemas.openxmlformats.org/spreadsheetml/2006/main" count="1939" uniqueCount="115">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</sst>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"/>
    <numFmt numFmtId="166" formatCode="0.0000"/>
    <numFmt numFmtId="167" formatCode="0.00000000000000"/>
  </numFmts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F11" sqref="F11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7">
        <v>5.0199999999999996</v>
      </c>
      <c r="D2" s="17">
        <v>5016.42875</v>
      </c>
      <c r="E2">
        <v>12.30785</v>
      </c>
    </row>
    <row r="3" spans="1:6" x14ac:dyDescent="0.3">
      <c r="A3">
        <v>50</v>
      </c>
      <c r="B3">
        <v>2</v>
      </c>
      <c r="C3" s="17">
        <v>3.65</v>
      </c>
      <c r="D3" s="17">
        <v>3648.3589000000002</v>
      </c>
      <c r="E3">
        <v>10.73315</v>
      </c>
    </row>
    <row r="4" spans="1:6" x14ac:dyDescent="0.3">
      <c r="A4">
        <v>50</v>
      </c>
      <c r="B4">
        <v>3</v>
      </c>
      <c r="C4" s="17">
        <v>3.93</v>
      </c>
      <c r="D4" s="17">
        <v>3925.3332500000001</v>
      </c>
      <c r="E4">
        <v>10.8614</v>
      </c>
    </row>
    <row r="5" spans="1:6" x14ac:dyDescent="0.3">
      <c r="A5">
        <v>50</v>
      </c>
      <c r="B5">
        <v>4</v>
      </c>
      <c r="C5" s="17">
        <v>4.71</v>
      </c>
      <c r="D5" s="17">
        <v>4705.2685000000001</v>
      </c>
      <c r="E5">
        <v>10.9785</v>
      </c>
    </row>
    <row r="6" spans="1:6" x14ac:dyDescent="0.3">
      <c r="A6">
        <v>70</v>
      </c>
      <c r="B6">
        <v>1</v>
      </c>
      <c r="C6" s="17">
        <v>6.12</v>
      </c>
      <c r="D6" s="17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7">
        <v>5.61</v>
      </c>
      <c r="D7" s="17">
        <v>5614.2330499999998</v>
      </c>
      <c r="E7">
        <v>13.30495</v>
      </c>
    </row>
    <row r="8" spans="1:6" x14ac:dyDescent="0.3">
      <c r="A8">
        <v>70</v>
      </c>
      <c r="B8">
        <v>3</v>
      </c>
      <c r="C8" s="17">
        <v>5.1100000000000003</v>
      </c>
      <c r="D8" s="17">
        <v>5109.9443499999998</v>
      </c>
      <c r="E8">
        <v>13.88435</v>
      </c>
    </row>
    <row r="9" spans="1:6" x14ac:dyDescent="0.3">
      <c r="A9">
        <v>70</v>
      </c>
      <c r="B9">
        <v>4</v>
      </c>
      <c r="C9" s="17">
        <v>4.9800000000000004</v>
      </c>
      <c r="D9" s="17">
        <v>4975.8569500000003</v>
      </c>
      <c r="E9">
        <v>13.09225</v>
      </c>
    </row>
    <row r="10" spans="1:6" x14ac:dyDescent="0.3">
      <c r="A10">
        <v>100</v>
      </c>
      <c r="B10">
        <v>1</v>
      </c>
      <c r="C10" s="17">
        <v>5.46</v>
      </c>
      <c r="D10" s="17">
        <v>5464.5280000000002</v>
      </c>
      <c r="E10">
        <v>16.9224</v>
      </c>
    </row>
    <row r="11" spans="1:6" x14ac:dyDescent="0.3">
      <c r="A11">
        <v>100</v>
      </c>
      <c r="B11">
        <v>2</v>
      </c>
      <c r="C11" s="17">
        <v>5.55</v>
      </c>
      <c r="D11" s="17">
        <v>5551.9511499999999</v>
      </c>
      <c r="E11">
        <v>14.93085</v>
      </c>
      <c r="F11" s="24"/>
    </row>
    <row r="12" spans="1:6" x14ac:dyDescent="0.3">
      <c r="A12">
        <v>100</v>
      </c>
      <c r="B12">
        <v>3</v>
      </c>
      <c r="C12" s="17">
        <v>5.72</v>
      </c>
      <c r="D12" s="17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7">
        <v>5.87</v>
      </c>
      <c r="D13" s="17">
        <v>5869.6974499999997</v>
      </c>
      <c r="E13">
        <v>15.78145</v>
      </c>
    </row>
    <row r="14" spans="1:6" x14ac:dyDescent="0.3">
      <c r="A14" s="9"/>
      <c r="B14" s="9"/>
    </row>
    <row r="15" spans="1:6" x14ac:dyDescent="0.3">
      <c r="A15" s="9"/>
      <c r="B15" s="9"/>
    </row>
    <row r="16" spans="1:6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P10" sqref="P10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8" t="s">
        <v>100</v>
      </c>
      <c r="B1" s="28" t="s">
        <v>102</v>
      </c>
      <c r="C1" s="29" t="s">
        <v>104</v>
      </c>
      <c r="D1" s="29"/>
      <c r="E1" s="29"/>
      <c r="F1" s="29"/>
      <c r="G1" s="28" t="s">
        <v>63</v>
      </c>
      <c r="J1" s="36"/>
      <c r="K1" s="36" t="s">
        <v>96</v>
      </c>
      <c r="L1" s="36" t="s">
        <v>95</v>
      </c>
      <c r="M1" s="36" t="s">
        <v>97</v>
      </c>
      <c r="N1" s="37" t="s">
        <v>107</v>
      </c>
    </row>
    <row r="2" spans="1:14" ht="22.2" customHeight="1" x14ac:dyDescent="0.3">
      <c r="A2" s="28" t="s">
        <v>101</v>
      </c>
      <c r="B2" s="28" t="s">
        <v>103</v>
      </c>
      <c r="C2" s="30" t="s">
        <v>27</v>
      </c>
      <c r="D2" s="30" t="s">
        <v>28</v>
      </c>
      <c r="E2" s="30" t="s">
        <v>29</v>
      </c>
      <c r="F2" s="30" t="s">
        <v>105</v>
      </c>
      <c r="G2" s="28"/>
      <c r="J2" s="36" t="s">
        <v>98</v>
      </c>
      <c r="K2" s="36">
        <v>286</v>
      </c>
      <c r="L2" s="36">
        <v>373</v>
      </c>
      <c r="M2" s="36">
        <v>347</v>
      </c>
      <c r="N2" s="38">
        <f>SUM(K2:M2)</f>
        <v>1006</v>
      </c>
    </row>
    <row r="3" spans="1:14" ht="22.2" customHeight="1" x14ac:dyDescent="0.3">
      <c r="A3" s="28" t="s">
        <v>98</v>
      </c>
      <c r="B3" s="28" t="s">
        <v>95</v>
      </c>
      <c r="C3" s="31">
        <v>96</v>
      </c>
      <c r="D3" s="31">
        <v>94</v>
      </c>
      <c r="E3" s="31">
        <v>95</v>
      </c>
      <c r="F3" s="31">
        <v>88</v>
      </c>
      <c r="G3" s="32">
        <f>SUM(C3:F3)</f>
        <v>373</v>
      </c>
      <c r="J3" s="36" t="s">
        <v>99</v>
      </c>
      <c r="K3" s="36">
        <v>297</v>
      </c>
      <c r="L3" s="36">
        <v>316</v>
      </c>
      <c r="M3" s="36">
        <v>310</v>
      </c>
      <c r="N3" s="38">
        <f>SUM(K3:M3)</f>
        <v>923</v>
      </c>
    </row>
    <row r="4" spans="1:14" ht="22.2" customHeight="1" x14ac:dyDescent="0.3">
      <c r="A4" s="28" t="s">
        <v>98</v>
      </c>
      <c r="B4" s="28" t="s">
        <v>96</v>
      </c>
      <c r="C4" s="31">
        <v>67</v>
      </c>
      <c r="D4" s="31">
        <v>67</v>
      </c>
      <c r="E4" s="31">
        <v>78</v>
      </c>
      <c r="F4" s="31">
        <v>74</v>
      </c>
      <c r="G4" s="32">
        <f t="shared" ref="G4:G9" si="0">SUM(C4:F4)</f>
        <v>286</v>
      </c>
      <c r="J4" s="39" t="s">
        <v>106</v>
      </c>
      <c r="K4" s="38">
        <f>SUM(K2:K3)</f>
        <v>583</v>
      </c>
      <c r="L4" s="38">
        <f t="shared" ref="L4:M4" si="1">SUM(L2:L3)</f>
        <v>689</v>
      </c>
      <c r="M4" s="38">
        <f t="shared" si="1"/>
        <v>657</v>
      </c>
      <c r="N4" s="38"/>
    </row>
    <row r="5" spans="1:14" ht="22.2" customHeight="1" x14ac:dyDescent="0.3">
      <c r="A5" s="28" t="s">
        <v>98</v>
      </c>
      <c r="B5" s="28" t="s">
        <v>97</v>
      </c>
      <c r="C5" s="31">
        <v>89</v>
      </c>
      <c r="D5" s="31">
        <v>92</v>
      </c>
      <c r="E5" s="31">
        <v>84</v>
      </c>
      <c r="F5" s="31">
        <v>82</v>
      </c>
      <c r="G5" s="32">
        <f t="shared" si="0"/>
        <v>347</v>
      </c>
    </row>
    <row r="6" spans="1:14" ht="22.2" customHeight="1" x14ac:dyDescent="0.3">
      <c r="A6" s="28"/>
      <c r="B6" s="28"/>
      <c r="C6" s="31"/>
      <c r="D6" s="31"/>
      <c r="E6" s="31"/>
      <c r="F6" s="31"/>
      <c r="G6" s="33">
        <f>SUM(G3:G5)</f>
        <v>1006</v>
      </c>
      <c r="J6" s="27" t="s">
        <v>51</v>
      </c>
      <c r="K6" s="17">
        <f>G11^2/24</f>
        <v>155043.375</v>
      </c>
    </row>
    <row r="7" spans="1:14" ht="22.2" customHeight="1" x14ac:dyDescent="0.3">
      <c r="A7" s="28" t="s">
        <v>99</v>
      </c>
      <c r="B7" s="28" t="s">
        <v>95</v>
      </c>
      <c r="C7" s="31">
        <v>83</v>
      </c>
      <c r="D7" s="31">
        <v>77</v>
      </c>
      <c r="E7" s="31">
        <v>78</v>
      </c>
      <c r="F7" s="31">
        <v>78</v>
      </c>
      <c r="G7" s="32">
        <f t="shared" si="0"/>
        <v>316</v>
      </c>
      <c r="J7" t="s">
        <v>109</v>
      </c>
      <c r="K7" s="17">
        <f>SUMSQ(C3:F9)-K6</f>
        <v>1635.625</v>
      </c>
    </row>
    <row r="8" spans="1:14" ht="22.2" customHeight="1" x14ac:dyDescent="0.3">
      <c r="A8" s="28" t="s">
        <v>99</v>
      </c>
      <c r="B8" s="28" t="s">
        <v>96</v>
      </c>
      <c r="C8" s="31">
        <v>71</v>
      </c>
      <c r="D8" s="31">
        <v>69</v>
      </c>
      <c r="E8" s="31">
        <v>78</v>
      </c>
      <c r="F8" s="31">
        <v>79</v>
      </c>
      <c r="G8" s="32">
        <f t="shared" si="0"/>
        <v>297</v>
      </c>
      <c r="J8" t="s">
        <v>110</v>
      </c>
      <c r="K8" s="17">
        <f>SUMSQ(C11:F11) / 6 -K6</f>
        <v>10.458333333343035</v>
      </c>
      <c r="L8">
        <v>3</v>
      </c>
      <c r="M8" s="4">
        <f>K8/L8</f>
        <v>3.486111111114345</v>
      </c>
      <c r="N8" s="4">
        <f>M8/$M$12</f>
        <v>0.17798893773949873</v>
      </c>
    </row>
    <row r="9" spans="1:14" ht="22.2" customHeight="1" x14ac:dyDescent="0.3">
      <c r="A9" s="28" t="s">
        <v>99</v>
      </c>
      <c r="B9" s="28" t="s">
        <v>97</v>
      </c>
      <c r="C9" s="30">
        <v>79</v>
      </c>
      <c r="D9" s="30">
        <v>78</v>
      </c>
      <c r="E9" s="30">
        <v>74</v>
      </c>
      <c r="F9" s="30">
        <v>79</v>
      </c>
      <c r="G9" s="32">
        <f t="shared" si="0"/>
        <v>310</v>
      </c>
      <c r="J9" t="s">
        <v>111</v>
      </c>
      <c r="K9" s="17">
        <f>SUMSQ(N2:N3)/12-K6</f>
        <v>287.04166666665697</v>
      </c>
      <c r="L9">
        <v>1</v>
      </c>
      <c r="M9" s="4">
        <f t="shared" ref="M9:M12" si="2">K9/L9</f>
        <v>287.04166666665697</v>
      </c>
      <c r="N9" s="4">
        <f t="shared" ref="N9:N11" si="3">M9/$M$12</f>
        <v>14.655368032903121</v>
      </c>
    </row>
    <row r="10" spans="1:14" ht="22.2" customHeight="1" x14ac:dyDescent="0.3">
      <c r="A10" s="28"/>
      <c r="B10" s="28"/>
      <c r="C10" s="30"/>
      <c r="D10" s="30"/>
      <c r="E10" s="30"/>
      <c r="F10" s="30"/>
      <c r="G10" s="33">
        <f>SUM(G7:G9)</f>
        <v>923</v>
      </c>
      <c r="J10" t="s">
        <v>112</v>
      </c>
      <c r="K10" s="17">
        <f>SUMSQ(K4:M4)/8-K6</f>
        <v>739</v>
      </c>
      <c r="L10">
        <v>2</v>
      </c>
      <c r="M10" s="4">
        <f t="shared" si="2"/>
        <v>369.5</v>
      </c>
      <c r="N10" s="4">
        <f t="shared" si="3"/>
        <v>18.865409161821638</v>
      </c>
    </row>
    <row r="11" spans="1:14" ht="22.2" customHeight="1" x14ac:dyDescent="0.3">
      <c r="A11" s="28" t="s">
        <v>63</v>
      </c>
      <c r="B11" s="35" t="s">
        <v>108</v>
      </c>
      <c r="C11" s="31">
        <f>SUM(C3:C9)</f>
        <v>485</v>
      </c>
      <c r="D11" s="31">
        <f t="shared" ref="D11:F11" si="4">SUM(D3:D9)</f>
        <v>477</v>
      </c>
      <c r="E11" s="31">
        <f t="shared" si="4"/>
        <v>487</v>
      </c>
      <c r="F11" s="31">
        <f t="shared" si="4"/>
        <v>480</v>
      </c>
      <c r="G11" s="34">
        <f>SUM(C11:F11)</f>
        <v>1929</v>
      </c>
      <c r="J11" t="s">
        <v>113</v>
      </c>
      <c r="K11" s="17">
        <f>SUMSQ(K2:M3)/4-K6-K9-K10</f>
        <v>305.33333333334303</v>
      </c>
      <c r="L11">
        <v>2</v>
      </c>
      <c r="M11" s="4">
        <f t="shared" si="2"/>
        <v>152.66666666667152</v>
      </c>
      <c r="N11" s="4">
        <f t="shared" si="3"/>
        <v>7.7946390582901088</v>
      </c>
    </row>
    <row r="12" spans="1:14" ht="22.2" customHeight="1" x14ac:dyDescent="0.3">
      <c r="J12" t="s">
        <v>114</v>
      </c>
      <c r="K12" s="17">
        <f>K7-SUM(K8:K11)</f>
        <v>293.79166666665697</v>
      </c>
      <c r="L12">
        <v>15</v>
      </c>
      <c r="M12" s="4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E37"/>
  <sheetViews>
    <sheetView workbookViewId="0">
      <selection activeCell="H29" sqref="H29"/>
    </sheetView>
  </sheetViews>
  <sheetFormatPr defaultRowHeight="14.4" x14ac:dyDescent="0.3"/>
  <sheetData>
    <row r="1" spans="1:5" x14ac:dyDescent="0.3">
      <c r="A1" t="s">
        <v>70</v>
      </c>
      <c r="B1" t="s">
        <v>71</v>
      </c>
      <c r="C1" t="s">
        <v>2</v>
      </c>
      <c r="D1" t="s">
        <v>72</v>
      </c>
      <c r="E1" t="s">
        <v>73</v>
      </c>
    </row>
    <row r="2" spans="1:5" x14ac:dyDescent="0.3">
      <c r="A2">
        <v>21</v>
      </c>
      <c r="B2">
        <v>50</v>
      </c>
      <c r="C2">
        <v>1</v>
      </c>
      <c r="D2">
        <v>846.98384999999996</v>
      </c>
      <c r="E2">
        <v>4.3054500000000004</v>
      </c>
    </row>
    <row r="3" spans="1:5" x14ac:dyDescent="0.3">
      <c r="A3">
        <v>21</v>
      </c>
      <c r="B3">
        <v>50</v>
      </c>
      <c r="C3">
        <v>2</v>
      </c>
      <c r="D3">
        <v>1607.2771</v>
      </c>
      <c r="E3">
        <v>5.24885</v>
      </c>
    </row>
    <row r="4" spans="1:5" x14ac:dyDescent="0.3">
      <c r="A4">
        <v>21</v>
      </c>
      <c r="B4">
        <v>50</v>
      </c>
      <c r="C4">
        <v>3</v>
      </c>
      <c r="D4">
        <v>1320.0308500000001</v>
      </c>
      <c r="E4">
        <v>4.4986499999999996</v>
      </c>
    </row>
    <row r="5" spans="1:5" x14ac:dyDescent="0.3">
      <c r="A5">
        <v>21</v>
      </c>
      <c r="B5">
        <v>50</v>
      </c>
      <c r="C5">
        <v>4</v>
      </c>
      <c r="D5">
        <v>1566.6075499999999</v>
      </c>
      <c r="E5">
        <v>4.6109499999999999</v>
      </c>
    </row>
    <row r="6" spans="1:5" x14ac:dyDescent="0.3">
      <c r="A6">
        <v>21</v>
      </c>
      <c r="B6">
        <v>70</v>
      </c>
      <c r="C6">
        <v>1</v>
      </c>
      <c r="D6">
        <v>1206.1421</v>
      </c>
      <c r="E6">
        <v>4.1178999999999997</v>
      </c>
    </row>
    <row r="7" spans="1:5" x14ac:dyDescent="0.3">
      <c r="A7">
        <v>21</v>
      </c>
      <c r="B7">
        <v>70</v>
      </c>
      <c r="C7">
        <v>2</v>
      </c>
      <c r="D7">
        <v>1863.11625</v>
      </c>
      <c r="E7">
        <v>5.5217999999999998</v>
      </c>
    </row>
    <row r="8" spans="1:5" x14ac:dyDescent="0.3">
      <c r="A8">
        <v>21</v>
      </c>
      <c r="B8">
        <v>70</v>
      </c>
      <c r="C8">
        <v>3</v>
      </c>
      <c r="D8">
        <v>1774.0291500000001</v>
      </c>
      <c r="E8">
        <v>5.2691999999999997</v>
      </c>
    </row>
    <row r="9" spans="1:5" x14ac:dyDescent="0.3">
      <c r="A9">
        <v>21</v>
      </c>
      <c r="B9">
        <v>70</v>
      </c>
      <c r="C9">
        <v>4</v>
      </c>
      <c r="D9">
        <v>1307.2599499999999</v>
      </c>
      <c r="E9">
        <v>4.2625000000000002</v>
      </c>
    </row>
    <row r="10" spans="1:5" x14ac:dyDescent="0.3">
      <c r="A10">
        <v>21</v>
      </c>
      <c r="B10">
        <v>100</v>
      </c>
      <c r="C10">
        <v>1</v>
      </c>
      <c r="D10">
        <v>1203.2936999999999</v>
      </c>
      <c r="E10">
        <v>5.2399500000000003</v>
      </c>
    </row>
    <row r="11" spans="1:5" x14ac:dyDescent="0.3">
      <c r="A11">
        <v>21</v>
      </c>
      <c r="B11">
        <v>100</v>
      </c>
      <c r="C11">
        <v>2</v>
      </c>
      <c r="D11">
        <v>1298.6271999999999</v>
      </c>
      <c r="E11">
        <v>5.6995500000000003</v>
      </c>
    </row>
    <row r="12" spans="1:5" x14ac:dyDescent="0.3">
      <c r="A12">
        <v>21</v>
      </c>
      <c r="B12">
        <v>100</v>
      </c>
      <c r="C12">
        <v>3</v>
      </c>
      <c r="D12">
        <v>1110.1564000000001</v>
      </c>
      <c r="E12">
        <v>4.7304500000000003</v>
      </c>
    </row>
    <row r="13" spans="1:5" x14ac:dyDescent="0.3">
      <c r="A13">
        <v>21</v>
      </c>
      <c r="B13">
        <v>100</v>
      </c>
      <c r="C13">
        <v>4</v>
      </c>
      <c r="D13">
        <v>1265.78765</v>
      </c>
      <c r="E13">
        <v>5.3509500000000001</v>
      </c>
    </row>
    <row r="14" spans="1:5" x14ac:dyDescent="0.3">
      <c r="A14">
        <v>28</v>
      </c>
      <c r="B14">
        <v>50</v>
      </c>
      <c r="C14">
        <v>1</v>
      </c>
      <c r="D14">
        <v>3016.8854999999999</v>
      </c>
      <c r="E14">
        <v>7.5705999999999998</v>
      </c>
    </row>
    <row r="15" spans="1:5" x14ac:dyDescent="0.3">
      <c r="A15">
        <v>28</v>
      </c>
      <c r="B15">
        <v>50</v>
      </c>
      <c r="C15">
        <v>2</v>
      </c>
      <c r="D15">
        <v>2723.6284999999998</v>
      </c>
      <c r="E15">
        <v>6.5639000000000003</v>
      </c>
    </row>
    <row r="16" spans="1:5" x14ac:dyDescent="0.3">
      <c r="A16">
        <v>28</v>
      </c>
      <c r="B16">
        <v>50</v>
      </c>
      <c r="C16">
        <v>3</v>
      </c>
      <c r="D16">
        <v>2590.2910999999999</v>
      </c>
      <c r="E16">
        <v>6.1563999999999997</v>
      </c>
    </row>
    <row r="17" spans="1:5" x14ac:dyDescent="0.3">
      <c r="A17">
        <v>28</v>
      </c>
      <c r="B17">
        <v>50</v>
      </c>
      <c r="C17">
        <v>4</v>
      </c>
      <c r="D17">
        <v>2929.7400499999999</v>
      </c>
      <c r="E17">
        <v>8.4304500000000004</v>
      </c>
    </row>
    <row r="18" spans="1:5" x14ac:dyDescent="0.3">
      <c r="A18">
        <v>28</v>
      </c>
      <c r="B18">
        <v>70</v>
      </c>
      <c r="C18">
        <v>1</v>
      </c>
      <c r="D18">
        <v>3804.1091999999999</v>
      </c>
      <c r="E18">
        <v>9.0960999999999999</v>
      </c>
    </row>
    <row r="19" spans="1:5" x14ac:dyDescent="0.3">
      <c r="A19">
        <v>28</v>
      </c>
      <c r="B19">
        <v>70</v>
      </c>
      <c r="C19">
        <v>2</v>
      </c>
      <c r="D19">
        <v>3543.1405500000001</v>
      </c>
      <c r="E19">
        <v>8.0465999999999998</v>
      </c>
    </row>
    <row r="20" spans="1:5" x14ac:dyDescent="0.3">
      <c r="A20">
        <v>28</v>
      </c>
      <c r="B20">
        <v>70</v>
      </c>
      <c r="C20">
        <v>3</v>
      </c>
      <c r="D20">
        <v>2991.0481</v>
      </c>
      <c r="E20">
        <v>7.6820000000000004</v>
      </c>
    </row>
    <row r="21" spans="1:5" x14ac:dyDescent="0.3">
      <c r="A21">
        <v>28</v>
      </c>
      <c r="B21">
        <v>70</v>
      </c>
      <c r="C21">
        <v>4</v>
      </c>
      <c r="D21">
        <v>2914.0295500000002</v>
      </c>
      <c r="E21">
        <v>8.0063499999999994</v>
      </c>
    </row>
    <row r="22" spans="1:5" x14ac:dyDescent="0.3">
      <c r="A22">
        <v>28</v>
      </c>
      <c r="B22">
        <v>100</v>
      </c>
      <c r="C22">
        <v>1</v>
      </c>
      <c r="D22">
        <v>3400.01305</v>
      </c>
      <c r="E22">
        <v>11.7117</v>
      </c>
    </row>
    <row r="23" spans="1:5" x14ac:dyDescent="0.3">
      <c r="A23">
        <v>28</v>
      </c>
      <c r="B23">
        <v>100</v>
      </c>
      <c r="C23">
        <v>2</v>
      </c>
      <c r="D23">
        <v>3581.6527500000002</v>
      </c>
      <c r="E23">
        <v>11.4009</v>
      </c>
    </row>
    <row r="24" spans="1:5" x14ac:dyDescent="0.3">
      <c r="A24">
        <v>28</v>
      </c>
      <c r="B24">
        <v>100</v>
      </c>
      <c r="C24">
        <v>3</v>
      </c>
      <c r="D24">
        <v>1900.6995999999999</v>
      </c>
      <c r="E24">
        <v>7.26755</v>
      </c>
    </row>
    <row r="25" spans="1:5" x14ac:dyDescent="0.3">
      <c r="A25">
        <v>28</v>
      </c>
      <c r="B25">
        <v>100</v>
      </c>
      <c r="C25">
        <v>4</v>
      </c>
      <c r="D25">
        <v>2644.4789500000002</v>
      </c>
      <c r="E25">
        <v>8.3606499999999997</v>
      </c>
    </row>
    <row r="26" spans="1:5" x14ac:dyDescent="0.3">
      <c r="A26">
        <v>35</v>
      </c>
      <c r="B26">
        <v>50</v>
      </c>
      <c r="C26">
        <v>1</v>
      </c>
      <c r="D26">
        <v>5016.42875</v>
      </c>
      <c r="E26">
        <v>12.30785</v>
      </c>
    </row>
    <row r="27" spans="1:5" x14ac:dyDescent="0.3">
      <c r="A27">
        <v>35</v>
      </c>
      <c r="B27">
        <v>50</v>
      </c>
      <c r="C27">
        <v>2</v>
      </c>
      <c r="D27">
        <v>3648.3589000000002</v>
      </c>
      <c r="E27">
        <v>10.73315</v>
      </c>
    </row>
    <row r="28" spans="1:5" x14ac:dyDescent="0.3">
      <c r="A28">
        <v>35</v>
      </c>
      <c r="B28">
        <v>50</v>
      </c>
      <c r="C28">
        <v>3</v>
      </c>
      <c r="D28">
        <v>3925.3332500000001</v>
      </c>
      <c r="E28">
        <v>10.8614</v>
      </c>
    </row>
    <row r="29" spans="1:5" x14ac:dyDescent="0.3">
      <c r="A29">
        <v>35</v>
      </c>
      <c r="B29">
        <v>50</v>
      </c>
      <c r="C29">
        <v>4</v>
      </c>
      <c r="D29">
        <v>4705.2685000000001</v>
      </c>
      <c r="E29">
        <v>10.9785</v>
      </c>
    </row>
    <row r="30" spans="1:5" x14ac:dyDescent="0.3">
      <c r="A30">
        <v>35</v>
      </c>
      <c r="B30">
        <v>70</v>
      </c>
      <c r="C30">
        <v>1</v>
      </c>
      <c r="D30">
        <v>6118.4251000000004</v>
      </c>
      <c r="E30">
        <v>15.751799999999999</v>
      </c>
    </row>
    <row r="31" spans="1:5" x14ac:dyDescent="0.3">
      <c r="A31">
        <v>35</v>
      </c>
      <c r="B31">
        <v>70</v>
      </c>
      <c r="C31">
        <v>2</v>
      </c>
      <c r="D31">
        <v>5614.2330499999998</v>
      </c>
      <c r="E31">
        <v>13.30495</v>
      </c>
    </row>
    <row r="32" spans="1:5" x14ac:dyDescent="0.3">
      <c r="A32">
        <v>35</v>
      </c>
      <c r="B32">
        <v>70</v>
      </c>
      <c r="C32">
        <v>3</v>
      </c>
      <c r="D32">
        <v>5109.9443499999998</v>
      </c>
      <c r="E32">
        <v>13.88435</v>
      </c>
    </row>
    <row r="33" spans="1:5" x14ac:dyDescent="0.3">
      <c r="A33">
        <v>35</v>
      </c>
      <c r="B33">
        <v>70</v>
      </c>
      <c r="C33">
        <v>4</v>
      </c>
      <c r="D33">
        <v>4975.8569500000003</v>
      </c>
      <c r="E33">
        <v>13.09225</v>
      </c>
    </row>
    <row r="34" spans="1:5" x14ac:dyDescent="0.3">
      <c r="A34">
        <v>35</v>
      </c>
      <c r="B34">
        <v>100</v>
      </c>
      <c r="C34">
        <v>1</v>
      </c>
      <c r="D34">
        <v>5464.5280000000002</v>
      </c>
      <c r="E34">
        <v>16.9224</v>
      </c>
    </row>
    <row r="35" spans="1:5" x14ac:dyDescent="0.3">
      <c r="A35">
        <v>35</v>
      </c>
      <c r="B35">
        <v>100</v>
      </c>
      <c r="C35">
        <v>2</v>
      </c>
      <c r="D35">
        <v>5551.9511499999999</v>
      </c>
      <c r="E35">
        <v>14.93085</v>
      </c>
    </row>
    <row r="36" spans="1:5" x14ac:dyDescent="0.3">
      <c r="A36">
        <v>35</v>
      </c>
      <c r="B36">
        <v>100</v>
      </c>
      <c r="C36">
        <v>3</v>
      </c>
      <c r="D36">
        <v>5723.8487500000001</v>
      </c>
      <c r="E36">
        <v>16.129000000000001</v>
      </c>
    </row>
    <row r="37" spans="1:5" x14ac:dyDescent="0.3">
      <c r="A37">
        <v>35</v>
      </c>
      <c r="B37">
        <v>100</v>
      </c>
      <c r="C37">
        <v>4</v>
      </c>
      <c r="D37">
        <v>5869.6974499999997</v>
      </c>
      <c r="E37">
        <v>15.78145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5"/>
      <c r="B1" s="5">
        <v>1</v>
      </c>
      <c r="C1" s="5">
        <v>2</v>
      </c>
      <c r="D1" s="5">
        <v>3</v>
      </c>
      <c r="E1" s="5">
        <v>4</v>
      </c>
      <c r="F1" s="5" t="s">
        <v>86</v>
      </c>
      <c r="G1" s="5"/>
    </row>
    <row r="2" spans="1:10" x14ac:dyDescent="0.3">
      <c r="A2" s="5">
        <v>50</v>
      </c>
      <c r="B2" s="11">
        <v>5.0199999999999996</v>
      </c>
      <c r="C2" s="11">
        <v>3.65</v>
      </c>
      <c r="D2" s="11">
        <v>3.93</v>
      </c>
      <c r="E2" s="11">
        <v>4.71</v>
      </c>
      <c r="F2" s="11">
        <v>17.309999999999999</v>
      </c>
      <c r="G2" s="11">
        <f>F2/4</f>
        <v>4.3274999999999997</v>
      </c>
      <c r="H2" s="4" t="s">
        <v>51</v>
      </c>
      <c r="I2">
        <f>F5^2/12</f>
        <v>317.5494083333333</v>
      </c>
    </row>
    <row r="3" spans="1:10" x14ac:dyDescent="0.3">
      <c r="A3" s="5">
        <v>70</v>
      </c>
      <c r="B3" s="11">
        <v>6.12</v>
      </c>
      <c r="C3" s="11">
        <v>5.61</v>
      </c>
      <c r="D3" s="11">
        <v>5.1100000000000003</v>
      </c>
      <c r="E3" s="11">
        <v>4.9800000000000004</v>
      </c>
      <c r="F3" s="11">
        <v>21.82</v>
      </c>
      <c r="G3" s="11">
        <f t="shared" ref="G3:G4" si="0">F3/4</f>
        <v>5.4550000000000001</v>
      </c>
      <c r="H3" s="4" t="s">
        <v>88</v>
      </c>
      <c r="I3" s="26">
        <f>SUMSQ(B2:E4) -I2</f>
        <v>6.2308916666667074</v>
      </c>
      <c r="J3" s="26"/>
    </row>
    <row r="4" spans="1:10" x14ac:dyDescent="0.3">
      <c r="A4" s="5">
        <v>100</v>
      </c>
      <c r="B4" s="11">
        <v>5.46</v>
      </c>
      <c r="C4" s="11">
        <v>5.55</v>
      </c>
      <c r="D4" s="11">
        <v>5.72</v>
      </c>
      <c r="E4" s="11">
        <v>5.87</v>
      </c>
      <c r="F4" s="11">
        <v>22.6</v>
      </c>
      <c r="G4" s="11">
        <f t="shared" si="0"/>
        <v>5.65</v>
      </c>
      <c r="H4" s="4" t="s">
        <v>89</v>
      </c>
      <c r="I4">
        <f>SUMSQ(F2:F4)/4-I2</f>
        <v>4.0777166666666744</v>
      </c>
    </row>
    <row r="5" spans="1:10" x14ac:dyDescent="0.3">
      <c r="A5" s="5" t="s">
        <v>87</v>
      </c>
      <c r="B5" s="11">
        <v>16.600000000000001</v>
      </c>
      <c r="C5" s="11">
        <v>14.81</v>
      </c>
      <c r="D5" s="11">
        <v>14.76</v>
      </c>
      <c r="E5" s="11">
        <v>15.56</v>
      </c>
      <c r="F5" s="25">
        <v>61.73</v>
      </c>
      <c r="G5" s="11"/>
      <c r="H5" s="4" t="s">
        <v>90</v>
      </c>
      <c r="I5">
        <f>SUMSQ(B5:E5)/3-I2</f>
        <v>0.73969166666671526</v>
      </c>
    </row>
    <row r="6" spans="1:10" x14ac:dyDescent="0.3">
      <c r="H6" s="4" t="s">
        <v>91</v>
      </c>
      <c r="I6" s="26">
        <f>I3-I4-I5</f>
        <v>1.4134833333333177</v>
      </c>
      <c r="J6" s="26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tabSelected="1" workbookViewId="0">
      <selection activeCell="K19" sqref="K19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4">
        <v>96</v>
      </c>
    </row>
    <row r="3" spans="1:4" x14ac:dyDescent="0.3">
      <c r="A3" t="s">
        <v>98</v>
      </c>
      <c r="B3" t="s">
        <v>95</v>
      </c>
      <c r="C3">
        <v>2</v>
      </c>
      <c r="D3" s="4">
        <v>94</v>
      </c>
    </row>
    <row r="4" spans="1:4" x14ac:dyDescent="0.3">
      <c r="A4" t="s">
        <v>98</v>
      </c>
      <c r="B4" t="s">
        <v>95</v>
      </c>
      <c r="C4">
        <v>3</v>
      </c>
      <c r="D4" s="4">
        <v>95</v>
      </c>
    </row>
    <row r="5" spans="1:4" x14ac:dyDescent="0.3">
      <c r="A5" t="s">
        <v>98</v>
      </c>
      <c r="B5" t="s">
        <v>95</v>
      </c>
      <c r="C5">
        <v>4</v>
      </c>
      <c r="D5" s="4">
        <v>88</v>
      </c>
    </row>
    <row r="6" spans="1:4" x14ac:dyDescent="0.3">
      <c r="A6" t="s">
        <v>98</v>
      </c>
      <c r="B6" t="s">
        <v>96</v>
      </c>
      <c r="C6">
        <v>1</v>
      </c>
      <c r="D6" s="4">
        <v>67</v>
      </c>
    </row>
    <row r="7" spans="1:4" x14ac:dyDescent="0.3">
      <c r="A7" t="s">
        <v>98</v>
      </c>
      <c r="B7" t="s">
        <v>96</v>
      </c>
      <c r="C7">
        <v>2</v>
      </c>
      <c r="D7" s="4">
        <v>67</v>
      </c>
    </row>
    <row r="8" spans="1:4" x14ac:dyDescent="0.3">
      <c r="A8" t="s">
        <v>98</v>
      </c>
      <c r="B8" t="s">
        <v>96</v>
      </c>
      <c r="C8">
        <v>3</v>
      </c>
      <c r="D8" s="4">
        <v>78</v>
      </c>
    </row>
    <row r="9" spans="1:4" x14ac:dyDescent="0.3">
      <c r="A9" t="s">
        <v>98</v>
      </c>
      <c r="B9" t="s">
        <v>96</v>
      </c>
      <c r="C9">
        <v>4</v>
      </c>
      <c r="D9" s="4">
        <v>74</v>
      </c>
    </row>
    <row r="10" spans="1:4" x14ac:dyDescent="0.3">
      <c r="A10" t="s">
        <v>98</v>
      </c>
      <c r="B10" t="s">
        <v>97</v>
      </c>
      <c r="C10">
        <v>1</v>
      </c>
      <c r="D10" s="4">
        <v>89</v>
      </c>
    </row>
    <row r="11" spans="1:4" x14ac:dyDescent="0.3">
      <c r="A11" t="s">
        <v>98</v>
      </c>
      <c r="B11" t="s">
        <v>97</v>
      </c>
      <c r="C11">
        <v>2</v>
      </c>
      <c r="D11" s="4">
        <v>92</v>
      </c>
    </row>
    <row r="12" spans="1:4" x14ac:dyDescent="0.3">
      <c r="A12" t="s">
        <v>98</v>
      </c>
      <c r="B12" t="s">
        <v>97</v>
      </c>
      <c r="C12">
        <v>3</v>
      </c>
      <c r="D12" s="4">
        <v>84</v>
      </c>
    </row>
    <row r="13" spans="1:4" x14ac:dyDescent="0.3">
      <c r="A13" t="s">
        <v>98</v>
      </c>
      <c r="B13" t="s">
        <v>97</v>
      </c>
      <c r="C13">
        <v>4</v>
      </c>
      <c r="D13" s="4">
        <v>82</v>
      </c>
    </row>
    <row r="14" spans="1:4" x14ac:dyDescent="0.3">
      <c r="A14" t="s">
        <v>99</v>
      </c>
      <c r="B14" t="s">
        <v>95</v>
      </c>
      <c r="C14">
        <v>1</v>
      </c>
      <c r="D14" s="4">
        <v>83</v>
      </c>
    </row>
    <row r="15" spans="1:4" x14ac:dyDescent="0.3">
      <c r="A15" t="s">
        <v>99</v>
      </c>
      <c r="B15" t="s">
        <v>95</v>
      </c>
      <c r="C15">
        <v>2</v>
      </c>
      <c r="D15" s="4">
        <v>77</v>
      </c>
    </row>
    <row r="16" spans="1:4" x14ac:dyDescent="0.3">
      <c r="A16" t="s">
        <v>99</v>
      </c>
      <c r="B16" t="s">
        <v>95</v>
      </c>
      <c r="C16">
        <v>3</v>
      </c>
      <c r="D16" s="4">
        <v>78</v>
      </c>
    </row>
    <row r="17" spans="1:4" x14ac:dyDescent="0.3">
      <c r="A17" t="s">
        <v>99</v>
      </c>
      <c r="B17" t="s">
        <v>95</v>
      </c>
      <c r="C17">
        <v>4</v>
      </c>
      <c r="D17" s="4">
        <v>78</v>
      </c>
    </row>
    <row r="18" spans="1:4" x14ac:dyDescent="0.3">
      <c r="A18" t="s">
        <v>99</v>
      </c>
      <c r="B18" t="s">
        <v>96</v>
      </c>
      <c r="C18">
        <v>1</v>
      </c>
      <c r="D18" s="4">
        <v>71</v>
      </c>
    </row>
    <row r="19" spans="1:4" x14ac:dyDescent="0.3">
      <c r="A19" t="s">
        <v>99</v>
      </c>
      <c r="B19" t="s">
        <v>96</v>
      </c>
      <c r="C19">
        <v>2</v>
      </c>
      <c r="D19" s="4">
        <v>69</v>
      </c>
    </row>
    <row r="20" spans="1:4" x14ac:dyDescent="0.3">
      <c r="A20" t="s">
        <v>99</v>
      </c>
      <c r="B20" t="s">
        <v>96</v>
      </c>
      <c r="C20">
        <v>3</v>
      </c>
      <c r="D20" s="4">
        <v>78</v>
      </c>
    </row>
    <row r="21" spans="1:4" x14ac:dyDescent="0.3">
      <c r="A21" t="s">
        <v>99</v>
      </c>
      <c r="B21" t="s">
        <v>96</v>
      </c>
      <c r="C21">
        <v>4</v>
      </c>
      <c r="D21" s="4">
        <v>79</v>
      </c>
    </row>
    <row r="22" spans="1:4" x14ac:dyDescent="0.3">
      <c r="A22" t="s">
        <v>99</v>
      </c>
      <c r="B22" t="s">
        <v>97</v>
      </c>
      <c r="C22">
        <v>1</v>
      </c>
      <c r="D22" s="4">
        <v>79</v>
      </c>
    </row>
    <row r="23" spans="1:4" x14ac:dyDescent="0.3">
      <c r="A23" t="s">
        <v>99</v>
      </c>
      <c r="B23" t="s">
        <v>97</v>
      </c>
      <c r="C23">
        <v>2</v>
      </c>
      <c r="D23" s="4">
        <v>78</v>
      </c>
    </row>
    <row r="24" spans="1:4" x14ac:dyDescent="0.3">
      <c r="A24" t="s">
        <v>99</v>
      </c>
      <c r="B24" t="s">
        <v>97</v>
      </c>
      <c r="C24">
        <v>3</v>
      </c>
      <c r="D24" s="4">
        <v>74</v>
      </c>
    </row>
    <row r="25" spans="1:4" x14ac:dyDescent="0.3">
      <c r="A25" t="s">
        <v>99</v>
      </c>
      <c r="B25" t="s">
        <v>97</v>
      </c>
      <c r="C25">
        <v>4</v>
      </c>
      <c r="D25" s="4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FAT1_CI2</vt:lpstr>
      <vt:lpstr>FAT1_CI2_TAB</vt:lpstr>
      <vt:lpstr>FAT1_CI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2022-02-18T19:20:35Z</dcterms:modified>
</cp:coreProperties>
</file>