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EstaPastaDeTrabalho"/>
  <xr:revisionPtr revIDLastSave="0" documentId="13_ncr:1_{4EFF1686-6929-49C5-A4F5-78A4F8B66F5D}" xr6:coauthVersionLast="47" xr6:coauthVersionMax="47" xr10:uidLastSave="{00000000-0000-0000-0000-000000000000}"/>
  <bookViews>
    <workbookView xWindow="-108" yWindow="-108" windowWidth="23256" windowHeight="12456" tabRatio="934" firstSheet="1" activeTab="11" xr2:uid="{00000000-000D-0000-FFFF-FFFF00000000}"/>
  </bookViews>
  <sheets>
    <sheet name="DIC-DBC" sheetId="20" r:id="rId1"/>
    <sheet name="EFEITOS" sheetId="24" r:id="rId2"/>
    <sheet name="TABELA_AF_RAD" sheetId="25" r:id="rId3"/>
    <sheet name="DIC-DBC-ANOVA" sheetId="22" r:id="rId4"/>
    <sheet name="QUALI" sheetId="3" r:id="rId5"/>
    <sheet name="QUANTI_LINEAR" sheetId="4" r:id="rId6"/>
    <sheet name="QUANTI_QUADRATICA" sheetId="23" r:id="rId7"/>
    <sheet name="FAT1_SI" sheetId="8" r:id="rId8"/>
    <sheet name="FAT1_CI2" sheetId="26" r:id="rId9"/>
    <sheet name="FAT1_CI2_TAB" sheetId="27" r:id="rId10"/>
    <sheet name="FAT1_CI" sheetId="19" r:id="rId11"/>
    <sheet name="FAT1_CI_PRATICA" sheetId="28" r:id="rId12"/>
    <sheet name="FAT2_SI" sheetId="6" r:id="rId13"/>
    <sheet name="FAT2_CI" sheetId="5" r:id="rId14"/>
    <sheet name="FAT3" sheetId="14" r:id="rId15"/>
    <sheet name="maize" sheetId="2" r:id="rId16"/>
  </sheets>
  <definedNames>
    <definedName name="_xlnm._FilterDatabase" localSheetId="10" hidden="1">FAT1_CI!$A$1:$C$49</definedName>
    <definedName name="_xlnm._FilterDatabase" localSheetId="11" hidden="1">FAT1_CI_PRATICA!$H$2:$I$49</definedName>
    <definedName name="_xlnm._FilterDatabase" localSheetId="13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8" l="1"/>
  <c r="K10" i="28" s="1"/>
  <c r="S30" i="28"/>
  <c r="S29" i="28"/>
  <c r="S28" i="28"/>
  <c r="S25" i="28"/>
  <c r="S24" i="28"/>
  <c r="S23" i="28"/>
  <c r="S20" i="28"/>
  <c r="S19" i="28"/>
  <c r="S18" i="28"/>
  <c r="P30" i="28"/>
  <c r="P29" i="28"/>
  <c r="P28" i="28"/>
  <c r="P25" i="28"/>
  <c r="P24" i="28"/>
  <c r="P23" i="28"/>
  <c r="P20" i="28"/>
  <c r="P19" i="28"/>
  <c r="P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I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P16" i="28" l="1"/>
  <c r="L11" i="28"/>
  <c r="L9" i="28"/>
  <c r="L10" i="28"/>
  <c r="L12" i="28"/>
  <c r="K10" i="27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<sst xmlns="http://schemas.openxmlformats.org/spreadsheetml/2006/main" count="1997" uniqueCount="142">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</sst>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"/>
    <numFmt numFmtId="167" formatCode="0.00000000000000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90AF04-1C11-452A-BD2D-CD94E1B8BEC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7AE42D-8E6F-4A20-8A1E-2BADCD43FEB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7DF8D8A-EC16-48F4-809D-8EFA5FB9F21A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4FA15C7-6682-4F43-87D0-90D2B0EF4FFE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8F7DCA8-52C4-4CC0-8189-DBC17CA1E51A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39757</xdr:colOff>
          <xdr:row>23</xdr:row>
          <xdr:rowOff>13252</xdr:rowOff>
        </xdr:from>
        <xdr:to>
          <xdr:col>4</xdr:col>
          <xdr:colOff>15585</xdr:colOff>
          <xdr:row>26</xdr:row>
          <xdr:rowOff>39757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F664A5-BA59-4D91-8DFA-34EFC607D8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39" t="s">
        <v>104</v>
      </c>
      <c r="D1" s="39"/>
      <c r="E1" s="39"/>
      <c r="F1" s="39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zoomScale="115" zoomScaleNormal="115" workbookViewId="0">
      <selection activeCell="F9" sqref="F9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tabSelected="1" zoomScale="145" zoomScaleNormal="145" workbookViewId="0">
      <selection activeCell="J11" sqref="J11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42" t="s">
        <v>74</v>
      </c>
      <c r="J1" s="42"/>
      <c r="K1" s="42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3">
        <v>18.663900000000002</v>
      </c>
      <c r="J3" s="21">
        <v>19.171399999999998</v>
      </c>
      <c r="K3" s="44">
        <v>21.020900000000001</v>
      </c>
      <c r="L3" s="57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5">
        <v>28.721350000000001</v>
      </c>
      <c r="J4" s="46">
        <v>32.831049999999998</v>
      </c>
      <c r="K4" s="47">
        <v>38.7408</v>
      </c>
      <c r="L4" s="57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8">
        <v>44.880899999999997</v>
      </c>
      <c r="J5" s="49">
        <v>56.033349999999999</v>
      </c>
      <c r="K5" s="50">
        <v>63.7637</v>
      </c>
      <c r="L5" s="57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7">
        <f>SUM(I3:I5)</f>
        <v>92.266149999999996</v>
      </c>
      <c r="J6" s="57">
        <f t="shared" ref="J6:K6" si="1">SUM(J3:J5)</f>
        <v>108.03579999999999</v>
      </c>
      <c r="K6" s="57">
        <f t="shared" si="1"/>
        <v>123.5254</v>
      </c>
      <c r="L6" s="71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1" t="s">
        <v>58</v>
      </c>
      <c r="I8" s="41" t="s">
        <v>59</v>
      </c>
      <c r="J8" s="41" t="s">
        <v>60</v>
      </c>
      <c r="K8" s="41" t="s">
        <v>61</v>
      </c>
      <c r="L8" s="41" t="s">
        <v>64</v>
      </c>
      <c r="M8" s="41" t="s">
        <v>65</v>
      </c>
      <c r="N8" s="41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40" t="s">
        <v>69</v>
      </c>
      <c r="I9" s="54">
        <v>3</v>
      </c>
      <c r="J9" s="52">
        <f>SUMSQ(C11:F11)/9-I7</f>
        <v>6.8266901957645132</v>
      </c>
      <c r="K9" s="52">
        <f>J9/I9</f>
        <v>2.2755633985881709</v>
      </c>
      <c r="L9" s="52">
        <f>K9/$K$13</f>
        <v>2.4146560798384158</v>
      </c>
      <c r="M9" s="52">
        <v>3</v>
      </c>
      <c r="N9" s="52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40" t="s">
        <v>70</v>
      </c>
      <c r="I10" s="54">
        <v>2</v>
      </c>
      <c r="J10" s="52">
        <f>SUMSQ(L3:L5)/12-I7</f>
        <v>473.90732707291772</v>
      </c>
      <c r="K10" s="52">
        <f t="shared" ref="K10:K13" si="2">J10/I10</f>
        <v>236.95366353645886</v>
      </c>
      <c r="L10" s="52">
        <f t="shared" ref="L10:L12" si="3">K10/$K$13</f>
        <v>251.43733839860636</v>
      </c>
      <c r="M10" s="52">
        <v>3.403</v>
      </c>
      <c r="N10" s="52"/>
    </row>
    <row r="11" spans="1:19" x14ac:dyDescent="0.3">
      <c r="A11" t="s">
        <v>120</v>
      </c>
      <c r="C11" s="56">
        <f>SUM(C2:C10)</f>
        <v>87.023749999999993</v>
      </c>
      <c r="D11" s="56">
        <f t="shared" ref="D11:F11" si="4">SUM(D2:D10)</f>
        <v>81.450549999999993</v>
      </c>
      <c r="E11" s="56">
        <f t="shared" si="4"/>
        <v>76.478999999999999</v>
      </c>
      <c r="F11" s="56">
        <f t="shared" si="4"/>
        <v>78.874049999999997</v>
      </c>
      <c r="G11" s="11"/>
      <c r="H11" s="40" t="s">
        <v>74</v>
      </c>
      <c r="I11" s="54">
        <v>2</v>
      </c>
      <c r="J11" s="52">
        <f>SUMSQ(I6:K6)/12-I7</f>
        <v>40.715285551250417</v>
      </c>
      <c r="K11" s="52">
        <f t="shared" si="2"/>
        <v>20.357642775625209</v>
      </c>
      <c r="L11" s="52">
        <f t="shared" si="3"/>
        <v>21.601993567764509</v>
      </c>
      <c r="M11" s="52">
        <v>3.403</v>
      </c>
      <c r="N11" s="52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8" t="s">
        <v>129</v>
      </c>
      <c r="I12" s="59">
        <v>4</v>
      </c>
      <c r="J12" s="73">
        <f>SUMSQ(I3:K5)/4-I7-J10-J11</f>
        <v>17.79583119208246</v>
      </c>
      <c r="K12" s="52">
        <f t="shared" si="2"/>
        <v>4.448957798020615</v>
      </c>
      <c r="L12" s="52">
        <f t="shared" si="3"/>
        <v>4.7208981312496547</v>
      </c>
      <c r="M12" s="73">
        <v>2.7759999999999998</v>
      </c>
      <c r="N12" s="52"/>
    </row>
    <row r="13" spans="1:19" x14ac:dyDescent="0.3">
      <c r="H13" s="40" t="s">
        <v>121</v>
      </c>
      <c r="I13" s="54">
        <f>I14-I12-I11-I10-I9</f>
        <v>24</v>
      </c>
      <c r="J13" s="52">
        <f>J14-J9-J10-J11-J12</f>
        <v>22.617515604860273</v>
      </c>
      <c r="K13" s="52">
        <f t="shared" si="2"/>
        <v>0.94239648353584471</v>
      </c>
      <c r="L13" s="52"/>
      <c r="M13" s="52"/>
      <c r="N13" s="52"/>
    </row>
    <row r="14" spans="1:19" x14ac:dyDescent="0.3">
      <c r="H14" s="41" t="s">
        <v>63</v>
      </c>
      <c r="I14" s="55">
        <v>35</v>
      </c>
      <c r="J14" s="53">
        <f>SUMSQ(C2:F10)-I7</f>
        <v>561.86264961687539</v>
      </c>
      <c r="K14" s="41"/>
      <c r="L14" s="51"/>
      <c r="M14" s="41"/>
      <c r="N14" s="41"/>
    </row>
    <row r="15" spans="1:19" x14ac:dyDescent="0.3">
      <c r="I15" s="69"/>
      <c r="J15" s="17"/>
      <c r="K15" s="72"/>
    </row>
    <row r="16" spans="1:19" x14ac:dyDescent="0.3">
      <c r="H16" t="s">
        <v>123</v>
      </c>
      <c r="O16" t="s">
        <v>128</v>
      </c>
      <c r="P16" s="70">
        <f>3.53*SQRT(K13/4)</f>
        <v>1.7134109505378303</v>
      </c>
      <c r="R16" t="s">
        <v>128</v>
      </c>
      <c r="S16" s="70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>
        <f>I19-J19</f>
        <v>-0.12687499999999918</v>
      </c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60">
        <f>I3/4</f>
        <v>4.6659750000000004</v>
      </c>
      <c r="J19" s="61">
        <f>J3/4</f>
        <v>4.7928499999999996</v>
      </c>
      <c r="K19" s="62">
        <f>K3/4</f>
        <v>5.2552250000000003</v>
      </c>
      <c r="L19" s="11">
        <f>AVERAGE(I19:K19)</f>
        <v>4.9046833333333337</v>
      </c>
      <c r="O19" s="5" t="s">
        <v>125</v>
      </c>
      <c r="P19" s="17">
        <f>I19-K19</f>
        <v>-0.58924999999999983</v>
      </c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3">
        <f>I4/4</f>
        <v>7.1803375000000003</v>
      </c>
      <c r="J20" s="64">
        <f>J4/4</f>
        <v>8.2077624999999994</v>
      </c>
      <c r="K20" s="65">
        <f>K4/4</f>
        <v>9.6852</v>
      </c>
      <c r="L20" s="11">
        <f t="shared" ref="L20:L21" si="6">AVERAGE(I20:K20)</f>
        <v>8.3577666666666666</v>
      </c>
      <c r="O20" s="5" t="s">
        <v>126</v>
      </c>
      <c r="P20" s="17">
        <f>J19-K19</f>
        <v>-0.46237500000000065</v>
      </c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6">
        <f>I5/4</f>
        <v>11.220224999999999</v>
      </c>
      <c r="J21" s="67">
        <f>J5/4</f>
        <v>14.0083375</v>
      </c>
      <c r="K21" s="68">
        <f>K5/4</f>
        <v>15.940925</v>
      </c>
      <c r="L21" s="11">
        <f t="shared" si="6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7">AVERAGE(J19:J21)</f>
        <v>9.0029833333333329</v>
      </c>
      <c r="K22" s="11">
        <f t="shared" si="7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>
        <f>I20-J20</f>
        <v>-1.0274249999999991</v>
      </c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>
        <f>I20-K20</f>
        <v>-2.5048624999999998</v>
      </c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>
        <f>J20-K20</f>
        <v>-1.4774375000000006</v>
      </c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>
        <f>I21-J21</f>
        <v>-2.7881125000000004</v>
      </c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>
        <f>I21-K21</f>
        <v>-4.7207000000000008</v>
      </c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>
        <f>J21-K21</f>
        <v>-1.9325875000000003</v>
      </c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2022-02-22T19:49:10Z</dcterms:modified>
</cp:coreProperties>
</file>