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 codeName="EstaPastaDeTrabalho"/>
  <xr:revisionPtr revIDLastSave="0" documentId="13_ncr:1_{0DC925F5-BA8D-421C-B615-A3552F04B9CC}" xr6:coauthVersionLast="47" xr6:coauthVersionMax="47" xr10:uidLastSave="{00000000-0000-0000-0000-000000000000}"/>
  <bookViews>
    <workbookView xWindow="-108" yWindow="-108" windowWidth="23256" windowHeight="12456" tabRatio="934" firstSheet="14" activeTab="23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REG_PRATICA" sheetId="37" r:id="rId5"/>
    <sheet name="REG_PRATICA_ANALISE" sheetId="38" r:id="rId6"/>
    <sheet name="COR_DATA_DENSIDADE" sheetId="39" r:id="rId7"/>
    <sheet name="COR_DATA_DENSIDADE_ANALISE" sheetId="40" r:id="rId8"/>
    <sheet name="CORRELACAO_DATA" sheetId="31" r:id="rId9"/>
    <sheet name="CORRELACAO_ANALISE" sheetId="34" r:id="rId10"/>
    <sheet name="COR_EXERCICIO" sheetId="41" r:id="rId11"/>
    <sheet name="REG_EXERCICIO" sheetId="42" r:id="rId12"/>
    <sheet name="COBERTURA_N_MASSA" sheetId="35" r:id="rId13"/>
    <sheet name="COBERTURA_N_SOJA" sheetId="36" r:id="rId14"/>
    <sheet name="DIC-DBC" sheetId="20" r:id="rId15"/>
    <sheet name="EFEITOS" sheetId="24" r:id="rId16"/>
    <sheet name="TABELA_AF_RAD" sheetId="25" r:id="rId17"/>
    <sheet name="DIC-DBC-ANOVA" sheetId="22" r:id="rId18"/>
    <sheet name="QUALI" sheetId="3" r:id="rId19"/>
    <sheet name="QUANTI_LINEAR" sheetId="4" r:id="rId20"/>
    <sheet name="QUANTI_QUADRATICA" sheetId="23" r:id="rId21"/>
    <sheet name="FAT1_SI" sheetId="8" r:id="rId22"/>
    <sheet name="FAT1_CI" sheetId="19" r:id="rId23"/>
    <sheet name="FAT1_CI2" sheetId="26" r:id="rId24"/>
    <sheet name="FAT1_CI2_TAB" sheetId="27" r:id="rId25"/>
    <sheet name="FAT1_CI_PRATICA" sheetId="28" r:id="rId26"/>
    <sheet name="FAT2_SI" sheetId="6" r:id="rId27"/>
    <sheet name="FAT2_CI" sheetId="5" r:id="rId28"/>
    <sheet name="FAT3" sheetId="14" r:id="rId29"/>
    <sheet name="maize" sheetId="2" r:id="rId30"/>
  </sheets>
  <definedNames>
    <definedName name="_xlnm._FilterDatabase" localSheetId="22" hidden="1">FAT1_CI!$A$1:$C$49</definedName>
    <definedName name="_xlnm._FilterDatabase" localSheetId="25" hidden="1">FAT1_CI_PRATICA!$H$2:$I$49</definedName>
    <definedName name="_xlnm._FilterDatabase" localSheetId="27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4" l="1"/>
  <c r="I4" i="24"/>
  <c r="I5" i="24"/>
  <c r="I6" i="24"/>
  <c r="I7" i="24"/>
  <c r="I8" i="24"/>
  <c r="I9" i="24"/>
  <c r="I10" i="24"/>
  <c r="I11" i="24"/>
  <c r="I12" i="24"/>
  <c r="I13" i="24"/>
  <c r="I2" i="24"/>
  <c r="H3" i="24"/>
  <c r="H4" i="24"/>
  <c r="H5" i="24"/>
  <c r="H6" i="24"/>
  <c r="H7" i="24"/>
  <c r="H8" i="24"/>
  <c r="H9" i="24"/>
  <c r="H10" i="24"/>
  <c r="H11" i="24"/>
  <c r="H12" i="24"/>
  <c r="H13" i="24"/>
  <c r="H2" i="24"/>
  <c r="I19" i="28"/>
  <c r="J3" i="40"/>
  <c r="J2" i="40"/>
  <c r="J1" i="40"/>
  <c r="E15" i="40"/>
  <c r="F15" i="40"/>
  <c r="G15" i="40"/>
  <c r="D15" i="40"/>
  <c r="C15" i="40"/>
  <c r="E13" i="40"/>
  <c r="F13" i="40"/>
  <c r="G13" i="40"/>
  <c r="E14" i="40"/>
  <c r="F14" i="40"/>
  <c r="G14" i="40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C14" i="38"/>
  <c r="B14" i="38"/>
  <c r="C13" i="38"/>
  <c r="B13" i="38"/>
  <c r="F12" i="38"/>
  <c r="E12" i="38"/>
  <c r="D12" i="38"/>
  <c r="F11" i="38"/>
  <c r="E11" i="38"/>
  <c r="D11" i="38"/>
  <c r="F10" i="38"/>
  <c r="E10" i="38"/>
  <c r="D10" i="38"/>
  <c r="F9" i="38"/>
  <c r="E9" i="38"/>
  <c r="D9" i="38"/>
  <c r="F8" i="38"/>
  <c r="E8" i="38"/>
  <c r="D8" i="38"/>
  <c r="F7" i="38"/>
  <c r="E7" i="38"/>
  <c r="D7" i="38"/>
  <c r="F6" i="38"/>
  <c r="E6" i="38"/>
  <c r="D6" i="38"/>
  <c r="F5" i="38"/>
  <c r="E5" i="38"/>
  <c r="D5" i="38"/>
  <c r="F4" i="38"/>
  <c r="E4" i="38"/>
  <c r="D4" i="38"/>
  <c r="F3" i="38"/>
  <c r="E3" i="38"/>
  <c r="D3" i="38"/>
  <c r="F2" i="38"/>
  <c r="F13" i="38" s="1"/>
  <c r="I3" i="38" s="1"/>
  <c r="I6" i="38" s="1"/>
  <c r="E2" i="38"/>
  <c r="E13" i="38" s="1"/>
  <c r="I2" i="38" s="1"/>
  <c r="D2" i="38"/>
  <c r="D13" i="38" s="1"/>
  <c r="I1" i="38" s="1"/>
  <c r="D12" i="34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I7" i="38" l="1"/>
  <c r="I8" i="38" s="1"/>
  <c r="I4" i="38"/>
  <c r="I5" i="38" s="1"/>
  <c r="I9" i="38"/>
  <c r="J7" i="33"/>
  <c r="H5" i="33"/>
  <c r="H2" i="33"/>
  <c r="H7" i="33" s="1"/>
  <c r="G7" i="33"/>
  <c r="H6" i="33"/>
  <c r="K4" i="29"/>
  <c r="K10" i="29" s="1"/>
  <c r="K13" i="29"/>
  <c r="K7" i="29"/>
  <c r="K6" i="29"/>
  <c r="K8" i="29" s="1"/>
  <c r="J4" i="40" l="1"/>
  <c r="M3" i="33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O7" i="24"/>
  <c r="O8" i="24" s="1"/>
  <c r="E9" i="24"/>
  <c r="P16" i="28" l="1"/>
  <c r="L11" i="28"/>
  <c r="L9" i="28"/>
  <c r="L10" i="28"/>
  <c r="L12" i="28"/>
  <c r="K10" i="27"/>
  <c r="K7" i="27"/>
  <c r="K9" i="27"/>
  <c r="G9" i="24"/>
  <c r="J9" i="24" s="1"/>
  <c r="F5" i="24"/>
  <c r="F4" i="24"/>
  <c r="F3" i="24"/>
  <c r="F2" i="24"/>
  <c r="D3" i="24"/>
  <c r="D4" i="24"/>
  <c r="D5" i="24"/>
  <c r="D6" i="24"/>
  <c r="D7" i="24"/>
  <c r="G7" i="24" s="1"/>
  <c r="J7" i="24" s="1"/>
  <c r="D8" i="24"/>
  <c r="D9" i="24"/>
  <c r="D10" i="24"/>
  <c r="D11" i="24"/>
  <c r="D12" i="24"/>
  <c r="D13" i="24"/>
  <c r="D2" i="24"/>
  <c r="E10" i="24"/>
  <c r="E11" i="24"/>
  <c r="E12" i="24"/>
  <c r="E13" i="24"/>
  <c r="E7" i="24"/>
  <c r="E8" i="24"/>
  <c r="E6" i="24"/>
  <c r="E3" i="24"/>
  <c r="G3" i="24" s="1"/>
  <c r="J3" i="24" s="1"/>
  <c r="E4" i="24"/>
  <c r="G4" i="24" s="1"/>
  <c r="J4" i="24" s="1"/>
  <c r="E5" i="24"/>
  <c r="E2" i="24"/>
  <c r="G2" i="24" s="1"/>
  <c r="J2" i="24" s="1"/>
  <c r="G19" i="22"/>
  <c r="G12" i="22"/>
  <c r="L3" i="22"/>
  <c r="M3" i="22" s="1"/>
  <c r="L4" i="22"/>
  <c r="M4" i="22" s="1"/>
  <c r="L2" i="22"/>
  <c r="M2" i="22" s="1"/>
  <c r="K5" i="22"/>
  <c r="K6" i="22" s="1"/>
  <c r="G6" i="24" l="1"/>
  <c r="J6" i="24" s="1"/>
  <c r="G8" i="24"/>
  <c r="J8" i="24" s="1"/>
  <c r="G11" i="24"/>
  <c r="J11" i="24" s="1"/>
  <c r="G10" i="24"/>
  <c r="J10" i="24" s="1"/>
  <c r="G5" i="24"/>
  <c r="J5" i="24" s="1"/>
  <c r="J14" i="24" s="1"/>
  <c r="G12" i="24"/>
  <c r="J12" i="24" s="1"/>
  <c r="K11" i="27"/>
  <c r="K12" i="27"/>
  <c r="K8" i="24"/>
  <c r="K7" i="24"/>
  <c r="K13" i="24"/>
  <c r="K6" i="24"/>
  <c r="K9" i="24"/>
  <c r="G13" i="24"/>
  <c r="J13" i="24" s="1"/>
  <c r="K4" i="24"/>
  <c r="K12" i="24"/>
  <c r="K3" i="24"/>
  <c r="K2" i="24"/>
  <c r="K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K5" i="24" l="1"/>
  <c r="K10" i="24"/>
  <c r="J5" i="22"/>
  <c r="J6" i="22" s="1"/>
  <c r="I5" i="22"/>
  <c r="I6" i="22" s="1"/>
  <c r="H5" i="22"/>
  <c r="K14" i="24" l="1"/>
  <c r="H6" i="22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<sst xmlns="http://schemas.openxmlformats.org/spreadsheetml/2006/main" count="2306" uniqueCount="210">
  <si>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</si>
  <si>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</si>
  <si>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</si>
  <si>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</si>
  <si>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</si>
  <si>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</si>
  <si>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</si>
  <si>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</si>
  <si>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</si>
  <si>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</si>
  <si>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</si>
  <si>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</si>
  <si>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</si>
  <si>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</si>
  <si>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</si>
  <si>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</si>
  <si>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</si>
  <si>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</si>
  <si>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</si>
  <si>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</si>
  <si>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</si>
  <si>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</si>
  <si>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</si>
  <si>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</si>
  <si>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</si>
  <si>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</si>
  <si>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</si>
  <si>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</si>
  <si>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</si>
  <si>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</si>
  <si>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</si>
  <si>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</si>
  <si>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</si>
  <si>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</si>
  <si>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</si>
  <si>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</si>
  <si>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</si>
  <si>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</si>
  <si>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</si>
  <si>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</si>
  <si>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</si>
  <si>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</si>
  <si>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</si>
  <si>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</si>
  <si>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</si>
  <si>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</si>
  <si>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</si>
  <si>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</si>
  <si>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</si>
  <si>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</si>
  <si>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</si>
  <si>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</si>
  <si>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</si>
  <si>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</si>
  <si>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</si>
  <si>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</si>
  <si>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</si>
  <si>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</si>
  <si>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</si>
  <si>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</si>
  <si>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</si>
  <si>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</si>
  <si>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</si>
  <si>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</si>
  <si>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</si>
  <si>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</si>
  <si>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</si>
  <si>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</si>
  <si>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</si>
  <si>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</si>
  <si>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</si>
  <si>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</si>
  <si>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</si>
  <si>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</si>
  <si>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</si>
  <si>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</si>
  <si>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</si>
  <si>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</si>
  <si>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</si>
  <si>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</si>
  <si>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</si>
  <si>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</si>
  <si>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</si>
  <si>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</si>
  <si>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</si>
  <si>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</si>
  <si>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</si>
  <si>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</si>
  <si>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</si>
  <si>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</si>
  <si>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</si>
  <si>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</si>
  <si>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</si>
  <si>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</si>
  <si>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</si>
  <si>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</si>
  <si>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</si>
  <si>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</si>
  <si>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</si>
  <si>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</si>
  <si>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</si>
  <si>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</si>
  <si>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</si>
  <si>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</si>
  <si>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</si>
  <si>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</si>
  <si>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</si>
  <si>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</si>
  <si>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</si>
  <si>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</si>
  <si>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</si>
  <si>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</si>
  <si>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</si>
  <si>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</si>
  <si>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</si>
  <si>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</si>
  <si>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</si>
  <si>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</si>
  <si>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</si>
  <si>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</si>
  <si>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</si>
  <si>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</si>
  <si>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</si>
  <si>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</si>
  <si>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</si>
  <si>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</si>
  <si>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</si>
  <si>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</si>
  <si>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</si>
  <si>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</si>
  <si>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</si>
  <si>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</si>
  <si>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</si>
  <si>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</si>
  <si>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</si>
  <si>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</si>
  <si>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</si>
  <si>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</si>
  <si>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</si>
  <si>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</si>
  <si>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</si>
  <si>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</si>
  <si>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</si>
  <si>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</si>
  <si>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</si>
  <si>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</si>
  <si>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</si>
  <si>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</si>
  <si>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</si>
  <si>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</si>
  <si>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</si>
  <si>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</si>
  <si>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</si>
  <si>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</si>
  <si>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</si>
  <si>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</si>
  <si>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</si>
  <si>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</si>
  <si>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</si>
  <si>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</si>
  <si>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</si>
  <si>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</si>
  <si>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</si>
  <si>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</si>
  <si>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</si>
  <si>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</si>
  <si>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</si>
  <si>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</si>
  <si>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</si>
  <si>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</si>
  <si>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</si>
  <si>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</si>
  <si>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</si>
  <si>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</si>
  <si>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</si>
  <si>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</si>
  <si>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</si>
  <si>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</si>
  <si>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</si>
  <si>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</si>
  <si>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</si>
  <si>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</si>
  <si>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</si>
  <si>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</si>
  <si>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</si>
  <si>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</si>
  <si>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</si>
  <si>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</si>
  <si>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</si>
  <si>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</si>
  <si>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</si>
  <si>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</si>
  <si>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</si>
  <si>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</si>
  <si>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</si>
  <si>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</si>
  <si>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NL</t>
  </si>
  <si>
    <t>NGL</t>
  </si>
  <si>
    <t>SPxy</t>
  </si>
  <si>
    <t>SQx</t>
  </si>
  <si>
    <t>SQy</t>
  </si>
  <si>
    <t>b1</t>
  </si>
  <si>
    <t>b0</t>
  </si>
  <si>
    <t>Sqtotal</t>
  </si>
  <si>
    <t>Sqreg</t>
  </si>
  <si>
    <t>x</t>
  </si>
  <si>
    <t>y</t>
  </si>
  <si>
    <t>Arvore</t>
  </si>
  <si>
    <t>DOSE</t>
  </si>
  <si>
    <t>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</si>
</sst>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0.00000000000000"/>
    <numFmt numFmtId="168" formatCode="0.000E+00"/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4" fillId="0" borderId="0" xfId="0" applyNumberFormat="1" applyFont="1"/>
    <xf numFmtId="16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1" fontId="16" fillId="0" borderId="0" xfId="0" applyNumberFormat="1" applyFont="1" applyAlignment="1">
      <alignment horizontal="center" vertical="center" wrapText="1" readingOrder="1"/>
    </xf>
    <xf numFmtId="165" fontId="16" fillId="0" borderId="0" xfId="0" applyNumberFormat="1" applyFont="1" applyAlignment="1">
      <alignment horizontal="center" vertical="center" wrapText="1" readingOrder="1"/>
    </xf>
    <xf numFmtId="2" fontId="15" fillId="0" borderId="0" xfId="0" applyNumberFormat="1" applyFont="1"/>
    <xf numFmtId="165" fontId="15" fillId="0" borderId="0" xfId="0" applyNumberFormat="1" applyFont="1"/>
    <xf numFmtId="169" fontId="15" fillId="0" borderId="0" xfId="0" applyNumberFormat="1" applyFont="1"/>
    <xf numFmtId="169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sqref="A1:B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/>
      <c r="B9" s="41"/>
    </row>
    <row r="10" spans="1:2" x14ac:dyDescent="0.3">
      <c r="A10" s="41"/>
      <c r="B10" s="11"/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8488-3ABB-4E4D-8BAA-65847B8164CA}">
  <dimension ref="A1:G16"/>
  <sheetViews>
    <sheetView workbookViewId="0">
      <selection activeCell="H26" sqref="H26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7" ht="15.6" thickBot="1" x14ac:dyDescent="0.3">
      <c r="A1" s="101" t="s">
        <v>9</v>
      </c>
      <c r="B1" s="102" t="s">
        <v>7</v>
      </c>
    </row>
    <row r="2" spans="1:7" ht="15.6" thickBot="1" x14ac:dyDescent="0.3">
      <c r="A2" s="103">
        <v>519</v>
      </c>
      <c r="B2" s="104">
        <v>173.5</v>
      </c>
      <c r="C2" s="75"/>
      <c r="D2" s="75"/>
      <c r="E2" s="76"/>
      <c r="F2" s="76"/>
      <c r="G2" s="76"/>
    </row>
    <row r="3" spans="1:7" ht="15.6" thickBot="1" x14ac:dyDescent="0.3">
      <c r="A3" s="103">
        <v>522</v>
      </c>
      <c r="B3" s="104">
        <v>213.5</v>
      </c>
      <c r="C3" s="75"/>
      <c r="D3" s="75"/>
      <c r="E3" s="76"/>
      <c r="F3" s="76"/>
      <c r="G3" s="76"/>
    </row>
    <row r="4" spans="1:7" ht="15.6" thickBot="1" x14ac:dyDescent="0.3">
      <c r="A4" s="103">
        <v>624</v>
      </c>
      <c r="B4" s="104">
        <v>221.1</v>
      </c>
      <c r="C4" s="75"/>
      <c r="D4" s="75"/>
      <c r="E4" s="76"/>
      <c r="F4" s="76"/>
      <c r="G4" s="76"/>
    </row>
    <row r="5" spans="1:7" ht="15.6" thickBot="1" x14ac:dyDescent="0.3">
      <c r="A5" s="103">
        <v>670</v>
      </c>
      <c r="B5" s="104">
        <v>261.5</v>
      </c>
      <c r="C5" s="75"/>
      <c r="D5" s="75"/>
      <c r="E5" s="76"/>
      <c r="F5" s="76"/>
      <c r="G5" s="76"/>
    </row>
    <row r="6" spans="1:7" ht="15.6" thickBot="1" x14ac:dyDescent="0.3">
      <c r="A6" s="103">
        <v>518</v>
      </c>
      <c r="B6" s="104">
        <v>220.1</v>
      </c>
      <c r="C6" s="75"/>
      <c r="D6" s="75"/>
      <c r="E6" s="76"/>
      <c r="F6" s="76"/>
      <c r="G6" s="76"/>
    </row>
    <row r="7" spans="1:7" ht="15.6" thickBot="1" x14ac:dyDescent="0.3">
      <c r="A7" s="103">
        <v>547</v>
      </c>
      <c r="B7" s="104">
        <v>177.8</v>
      </c>
      <c r="C7" s="75"/>
      <c r="D7" s="75"/>
      <c r="E7" s="76"/>
      <c r="F7" s="76"/>
      <c r="G7" s="76"/>
    </row>
    <row r="8" spans="1:7" ht="15.6" thickBot="1" x14ac:dyDescent="0.3">
      <c r="A8" s="103">
        <v>670</v>
      </c>
      <c r="B8" s="104">
        <v>250.8</v>
      </c>
      <c r="C8" s="75"/>
      <c r="D8" s="75"/>
      <c r="E8" s="76"/>
      <c r="F8" s="76"/>
      <c r="G8" s="76"/>
    </row>
    <row r="9" spans="1:7" ht="15.6" thickBot="1" x14ac:dyDescent="0.3">
      <c r="A9" s="103">
        <v>546</v>
      </c>
      <c r="B9" s="104">
        <v>192</v>
      </c>
      <c r="C9" s="75"/>
      <c r="D9" s="75"/>
      <c r="E9" s="76"/>
      <c r="F9" s="76"/>
      <c r="G9" s="76"/>
    </row>
    <row r="10" spans="1:7" ht="15.6" thickBot="1" x14ac:dyDescent="0.3">
      <c r="A10" s="103">
        <v>444</v>
      </c>
      <c r="B10" s="104">
        <v>193.5</v>
      </c>
      <c r="C10" s="75"/>
      <c r="D10" s="75"/>
      <c r="E10" s="76"/>
      <c r="F10" s="76"/>
      <c r="G10" s="76"/>
    </row>
    <row r="11" spans="1:7" ht="15.6" thickBot="1" x14ac:dyDescent="0.3">
      <c r="A11" s="103">
        <v>611</v>
      </c>
      <c r="B11" s="104">
        <v>255.6</v>
      </c>
      <c r="C11" s="75"/>
      <c r="D11" s="75"/>
      <c r="E11" s="76"/>
      <c r="F11" s="76"/>
      <c r="G11" s="76"/>
    </row>
    <row r="12" spans="1:7" ht="15.6" thickBot="1" x14ac:dyDescent="0.3">
      <c r="A12" s="103">
        <v>557</v>
      </c>
      <c r="B12" s="104">
        <v>245.9</v>
      </c>
      <c r="C12" s="76"/>
      <c r="D12" s="76"/>
      <c r="E12" s="76"/>
      <c r="F12" s="76"/>
      <c r="G12" s="76"/>
    </row>
    <row r="13" spans="1:7" ht="15.6" thickBot="1" x14ac:dyDescent="0.3">
      <c r="A13" s="103">
        <v>702</v>
      </c>
      <c r="B13" s="104">
        <v>207.4</v>
      </c>
    </row>
    <row r="14" spans="1:7" ht="15.6" thickBot="1" x14ac:dyDescent="0.3">
      <c r="A14" s="103">
        <v>443</v>
      </c>
      <c r="B14" s="104">
        <v>185.3</v>
      </c>
    </row>
    <row r="15" spans="1:7" ht="15.6" thickBot="1" x14ac:dyDescent="0.3">
      <c r="A15" s="103">
        <v>430</v>
      </c>
      <c r="B15" s="104">
        <v>166.6</v>
      </c>
    </row>
    <row r="16" spans="1:7" ht="15.6" thickBot="1" x14ac:dyDescent="0.3">
      <c r="A16" s="103">
        <v>481</v>
      </c>
      <c r="B16" s="104">
        <v>202.4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63DB-4655-4EB1-A693-AD3FA00C72AD}">
  <dimension ref="A1:B5"/>
  <sheetViews>
    <sheetView workbookViewId="0">
      <selection activeCell="H8" sqref="H8"/>
    </sheetView>
  </sheetViews>
  <sheetFormatPr defaultRowHeight="15" x14ac:dyDescent="0.25"/>
  <cols>
    <col min="1" max="1" width="8.88671875" style="27"/>
    <col min="2" max="2" width="9" style="27" bestFit="1" customWidth="1"/>
    <col min="3" max="16384" width="8.88671875" style="27"/>
  </cols>
  <sheetData>
    <row r="1" spans="1:2" ht="15.6" thickBot="1" x14ac:dyDescent="0.3">
      <c r="A1" s="27" t="s">
        <v>208</v>
      </c>
      <c r="B1" s="27" t="s">
        <v>31</v>
      </c>
    </row>
    <row r="2" spans="1:2" ht="15.6" thickBot="1" x14ac:dyDescent="0.3">
      <c r="A2" s="101">
        <v>20</v>
      </c>
      <c r="B2" s="102">
        <v>7088</v>
      </c>
    </row>
    <row r="3" spans="1:2" ht="15.6" thickBot="1" x14ac:dyDescent="0.3">
      <c r="A3" s="103">
        <v>30</v>
      </c>
      <c r="B3" s="104">
        <v>7372</v>
      </c>
    </row>
    <row r="4" spans="1:2" ht="15.6" thickBot="1" x14ac:dyDescent="0.3">
      <c r="A4" s="103">
        <v>40</v>
      </c>
      <c r="B4" s="104">
        <v>8284</v>
      </c>
    </row>
    <row r="5" spans="1:2" ht="15.6" thickBot="1" x14ac:dyDescent="0.3">
      <c r="A5" s="103">
        <v>50</v>
      </c>
      <c r="B5" s="104">
        <v>8324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sqref="A1:F3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82" t="s">
        <v>184</v>
      </c>
      <c r="B1" s="81" t="s">
        <v>185</v>
      </c>
      <c r="C1" s="81" t="s">
        <v>2</v>
      </c>
      <c r="D1" s="81" t="s">
        <v>186</v>
      </c>
      <c r="E1" s="81" t="s">
        <v>187</v>
      </c>
      <c r="F1" s="81" t="s">
        <v>188</v>
      </c>
    </row>
    <row r="2" spans="1:6" x14ac:dyDescent="0.3">
      <c r="A2" s="78" t="s">
        <v>189</v>
      </c>
      <c r="B2" s="78" t="s">
        <v>190</v>
      </c>
      <c r="C2" s="79">
        <v>1</v>
      </c>
      <c r="D2" s="80">
        <v>17938.800000000003</v>
      </c>
      <c r="E2" s="80">
        <v>3640.4</v>
      </c>
      <c r="F2" s="80">
        <v>53.2</v>
      </c>
    </row>
    <row r="3" spans="1:6" x14ac:dyDescent="0.3">
      <c r="A3" s="78" t="s">
        <v>189</v>
      </c>
      <c r="B3" s="78" t="s">
        <v>190</v>
      </c>
      <c r="C3" s="79">
        <v>2</v>
      </c>
      <c r="D3" s="80">
        <v>20737.600000000002</v>
      </c>
      <c r="E3" s="80">
        <v>4190.4000000000005</v>
      </c>
      <c r="F3" s="80">
        <v>708.8</v>
      </c>
    </row>
    <row r="4" spans="1:6" x14ac:dyDescent="0.3">
      <c r="A4" s="78" t="s">
        <v>189</v>
      </c>
      <c r="B4" s="78" t="s">
        <v>190</v>
      </c>
      <c r="C4" s="79">
        <v>3</v>
      </c>
      <c r="D4" s="80">
        <v>37780</v>
      </c>
      <c r="E4" s="80">
        <v>6958.4000000000005</v>
      </c>
      <c r="F4" s="80">
        <v>688</v>
      </c>
    </row>
    <row r="5" spans="1:6" x14ac:dyDescent="0.3">
      <c r="A5" s="78" t="s">
        <v>189</v>
      </c>
      <c r="B5" s="78" t="s">
        <v>190</v>
      </c>
      <c r="C5" s="79">
        <v>4</v>
      </c>
      <c r="D5" s="80">
        <v>15448</v>
      </c>
      <c r="E5" s="80">
        <v>3055.2</v>
      </c>
      <c r="F5" s="80">
        <v>98</v>
      </c>
    </row>
    <row r="6" spans="1:6" x14ac:dyDescent="0.3">
      <c r="A6" s="78" t="s">
        <v>189</v>
      </c>
      <c r="B6" s="78" t="s">
        <v>191</v>
      </c>
      <c r="C6" s="79">
        <v>1</v>
      </c>
      <c r="D6" s="80">
        <v>30835.599999999999</v>
      </c>
      <c r="E6" s="80">
        <v>7000.8</v>
      </c>
      <c r="F6" s="80">
        <v>347.2</v>
      </c>
    </row>
    <row r="7" spans="1:6" x14ac:dyDescent="0.3">
      <c r="A7" s="78" t="s">
        <v>189</v>
      </c>
      <c r="B7" s="78" t="s">
        <v>191</v>
      </c>
      <c r="C7" s="79">
        <v>2</v>
      </c>
      <c r="D7" s="80">
        <v>22246</v>
      </c>
      <c r="E7" s="80">
        <v>5540</v>
      </c>
      <c r="F7" s="80">
        <v>245.6</v>
      </c>
    </row>
    <row r="8" spans="1:6" x14ac:dyDescent="0.3">
      <c r="A8" s="78" t="s">
        <v>189</v>
      </c>
      <c r="B8" s="78" t="s">
        <v>191</v>
      </c>
      <c r="C8" s="79">
        <v>3</v>
      </c>
      <c r="D8" s="80">
        <v>12422</v>
      </c>
      <c r="E8" s="80">
        <v>3330.4</v>
      </c>
      <c r="F8" s="80">
        <v>169.20000000000002</v>
      </c>
    </row>
    <row r="9" spans="1:6" x14ac:dyDescent="0.3">
      <c r="A9" s="78" t="s">
        <v>189</v>
      </c>
      <c r="B9" s="78" t="s">
        <v>191</v>
      </c>
      <c r="C9" s="79">
        <v>4</v>
      </c>
      <c r="D9" s="80">
        <v>15219.6</v>
      </c>
      <c r="E9" s="80">
        <v>3796.8</v>
      </c>
      <c r="F9" s="80">
        <v>212.8</v>
      </c>
    </row>
    <row r="10" spans="1:6" x14ac:dyDescent="0.3">
      <c r="A10" s="78" t="s">
        <v>189</v>
      </c>
      <c r="B10" s="78" t="s">
        <v>192</v>
      </c>
      <c r="C10" s="79">
        <v>1</v>
      </c>
      <c r="D10" s="80">
        <v>14700.4</v>
      </c>
      <c r="E10" s="80">
        <v>2989.2000000000003</v>
      </c>
      <c r="F10" s="80">
        <v>267.60000000000002</v>
      </c>
    </row>
    <row r="11" spans="1:6" x14ac:dyDescent="0.3">
      <c r="A11" s="78" t="s">
        <v>189</v>
      </c>
      <c r="B11" s="78" t="s">
        <v>192</v>
      </c>
      <c r="C11" s="79">
        <v>2</v>
      </c>
      <c r="D11" s="80">
        <v>19146.400000000001</v>
      </c>
      <c r="E11" s="80">
        <v>3652.4</v>
      </c>
      <c r="F11" s="80">
        <v>399.20000000000005</v>
      </c>
    </row>
    <row r="12" spans="1:6" x14ac:dyDescent="0.3">
      <c r="A12" s="78" t="s">
        <v>189</v>
      </c>
      <c r="B12" s="78" t="s">
        <v>192</v>
      </c>
      <c r="C12" s="79">
        <v>3</v>
      </c>
      <c r="D12" s="80">
        <v>33226.400000000001</v>
      </c>
      <c r="E12" s="80">
        <v>6418.8</v>
      </c>
      <c r="F12" s="80">
        <v>523.20000000000005</v>
      </c>
    </row>
    <row r="13" spans="1:6" x14ac:dyDescent="0.3">
      <c r="A13" s="78" t="s">
        <v>189</v>
      </c>
      <c r="B13" s="78" t="s">
        <v>192</v>
      </c>
      <c r="C13" s="79">
        <v>4</v>
      </c>
      <c r="D13" s="80">
        <v>17372.8</v>
      </c>
      <c r="E13" s="80">
        <v>4747.2000000000007</v>
      </c>
      <c r="F13" s="80">
        <v>349.6</v>
      </c>
    </row>
    <row r="14" spans="1:6" x14ac:dyDescent="0.3">
      <c r="A14" s="78" t="s">
        <v>189</v>
      </c>
      <c r="B14" s="78" t="s">
        <v>193</v>
      </c>
      <c r="C14" s="79">
        <v>1</v>
      </c>
      <c r="D14" s="80">
        <v>17760</v>
      </c>
      <c r="E14" s="80">
        <v>3728.3999999999996</v>
      </c>
      <c r="F14" s="80">
        <v>210</v>
      </c>
    </row>
    <row r="15" spans="1:6" x14ac:dyDescent="0.3">
      <c r="A15" s="78" t="s">
        <v>189</v>
      </c>
      <c r="B15" s="78" t="s">
        <v>193</v>
      </c>
      <c r="C15" s="79">
        <v>2</v>
      </c>
      <c r="D15" s="80">
        <v>19689.599999999999</v>
      </c>
      <c r="E15" s="80">
        <v>3909.2000000000003</v>
      </c>
      <c r="F15" s="80">
        <v>254.8</v>
      </c>
    </row>
    <row r="16" spans="1:6" x14ac:dyDescent="0.3">
      <c r="A16" s="78" t="s">
        <v>189</v>
      </c>
      <c r="B16" s="78" t="s">
        <v>193</v>
      </c>
      <c r="C16" s="79">
        <v>3</v>
      </c>
      <c r="D16" s="80">
        <v>6413.2000000000007</v>
      </c>
      <c r="E16" s="80">
        <v>1576.3999999999999</v>
      </c>
      <c r="F16" s="80">
        <v>70</v>
      </c>
    </row>
    <row r="17" spans="1:6" x14ac:dyDescent="0.3">
      <c r="A17" s="78" t="s">
        <v>189</v>
      </c>
      <c r="B17" s="78" t="s">
        <v>193</v>
      </c>
      <c r="C17" s="79">
        <v>4</v>
      </c>
      <c r="D17" s="80">
        <v>25316.799999999999</v>
      </c>
      <c r="E17" s="80">
        <v>5676.4</v>
      </c>
      <c r="F17" s="80">
        <v>312.8</v>
      </c>
    </row>
    <row r="18" spans="1:6" x14ac:dyDescent="0.3">
      <c r="A18" s="78" t="s">
        <v>194</v>
      </c>
      <c r="B18" s="78" t="s">
        <v>195</v>
      </c>
      <c r="C18" s="79">
        <v>1</v>
      </c>
      <c r="D18" s="80">
        <v>44237.600000000006</v>
      </c>
      <c r="E18" s="80">
        <v>7444.8</v>
      </c>
      <c r="F18" s="80">
        <v>214.4</v>
      </c>
    </row>
    <row r="19" spans="1:6" x14ac:dyDescent="0.3">
      <c r="A19" s="78" t="s">
        <v>194</v>
      </c>
      <c r="B19" s="78" t="s">
        <v>195</v>
      </c>
      <c r="C19" s="79">
        <v>2</v>
      </c>
      <c r="D19" s="80">
        <v>26322.800000000003</v>
      </c>
      <c r="E19" s="80">
        <v>4369.2</v>
      </c>
      <c r="F19" s="80">
        <v>538</v>
      </c>
    </row>
    <row r="20" spans="1:6" x14ac:dyDescent="0.3">
      <c r="A20" s="78" t="s">
        <v>194</v>
      </c>
      <c r="B20" s="78" t="s">
        <v>190</v>
      </c>
      <c r="C20" s="79">
        <v>3</v>
      </c>
      <c r="D20" s="80">
        <v>45075.600000000006</v>
      </c>
      <c r="E20" s="80">
        <v>7343.6</v>
      </c>
      <c r="F20" s="80">
        <v>738</v>
      </c>
    </row>
    <row r="21" spans="1:6" x14ac:dyDescent="0.3">
      <c r="A21" s="78" t="s">
        <v>194</v>
      </c>
      <c r="B21" s="78" t="s">
        <v>190</v>
      </c>
      <c r="C21" s="79">
        <v>4</v>
      </c>
      <c r="D21" s="80">
        <v>36212.800000000003</v>
      </c>
      <c r="E21" s="80">
        <v>6216</v>
      </c>
      <c r="F21" s="80">
        <v>207.2</v>
      </c>
    </row>
    <row r="22" spans="1:6" x14ac:dyDescent="0.3">
      <c r="A22" s="78" t="s">
        <v>194</v>
      </c>
      <c r="B22" s="78" t="s">
        <v>191</v>
      </c>
      <c r="C22" s="79">
        <v>1</v>
      </c>
      <c r="D22" s="80">
        <v>32367.199999999997</v>
      </c>
      <c r="E22" s="80">
        <v>7124.4000000000005</v>
      </c>
      <c r="F22" s="80">
        <v>583.6</v>
      </c>
    </row>
    <row r="23" spans="1:6" x14ac:dyDescent="0.3">
      <c r="A23" s="78" t="s">
        <v>194</v>
      </c>
      <c r="B23" s="78" t="s">
        <v>191</v>
      </c>
      <c r="C23" s="79">
        <v>2</v>
      </c>
      <c r="D23" s="80">
        <v>27846.399999999998</v>
      </c>
      <c r="E23" s="80">
        <v>6886.4</v>
      </c>
      <c r="F23" s="80">
        <v>517.6</v>
      </c>
    </row>
    <row r="24" spans="1:6" x14ac:dyDescent="0.3">
      <c r="A24" s="78" t="s">
        <v>194</v>
      </c>
      <c r="B24" s="78" t="s">
        <v>191</v>
      </c>
      <c r="C24" s="79">
        <v>3</v>
      </c>
      <c r="D24" s="80">
        <v>23167.600000000002</v>
      </c>
      <c r="E24" s="80">
        <v>5132.7999999999993</v>
      </c>
      <c r="F24" s="80">
        <v>401.59999999999997</v>
      </c>
    </row>
    <row r="25" spans="1:6" x14ac:dyDescent="0.3">
      <c r="A25" s="78" t="s">
        <v>194</v>
      </c>
      <c r="B25" s="78" t="s">
        <v>191</v>
      </c>
      <c r="C25" s="79">
        <v>4</v>
      </c>
      <c r="D25" s="80">
        <v>28570.400000000001</v>
      </c>
      <c r="E25" s="80">
        <v>6368.8</v>
      </c>
      <c r="F25" s="80">
        <v>447.2</v>
      </c>
    </row>
    <row r="26" spans="1:6" x14ac:dyDescent="0.3">
      <c r="A26" s="78" t="s">
        <v>194</v>
      </c>
      <c r="B26" s="78" t="s">
        <v>192</v>
      </c>
      <c r="C26" s="79">
        <v>1</v>
      </c>
      <c r="D26" s="80">
        <v>25033.200000000001</v>
      </c>
      <c r="E26" s="80">
        <v>4857.2000000000007</v>
      </c>
      <c r="F26" s="80">
        <v>374</v>
      </c>
    </row>
    <row r="27" spans="1:6" x14ac:dyDescent="0.3">
      <c r="A27" s="78" t="s">
        <v>194</v>
      </c>
      <c r="B27" s="78" t="s">
        <v>192</v>
      </c>
      <c r="C27" s="79">
        <v>2</v>
      </c>
      <c r="D27" s="80">
        <v>39969.599999999999</v>
      </c>
      <c r="E27" s="80">
        <v>7573.2000000000007</v>
      </c>
      <c r="F27" s="80">
        <v>684.80000000000007</v>
      </c>
    </row>
    <row r="28" spans="1:6" x14ac:dyDescent="0.3">
      <c r="A28" s="78" t="s">
        <v>194</v>
      </c>
      <c r="B28" s="78" t="s">
        <v>192</v>
      </c>
      <c r="C28" s="79">
        <v>3</v>
      </c>
      <c r="D28" s="80">
        <v>36924.800000000003</v>
      </c>
      <c r="E28" s="80">
        <v>7040</v>
      </c>
      <c r="F28" s="80">
        <v>616.4</v>
      </c>
    </row>
    <row r="29" spans="1:6" x14ac:dyDescent="0.3">
      <c r="A29" s="78" t="s">
        <v>194</v>
      </c>
      <c r="B29" s="78" t="s">
        <v>192</v>
      </c>
      <c r="C29" s="79">
        <v>4</v>
      </c>
      <c r="D29" s="80">
        <v>20400.8</v>
      </c>
      <c r="E29" s="80">
        <v>3488.8</v>
      </c>
      <c r="F29" s="80">
        <v>447.59999999999997</v>
      </c>
    </row>
    <row r="30" spans="1:6" x14ac:dyDescent="0.3">
      <c r="A30" s="78" t="s">
        <v>194</v>
      </c>
      <c r="B30" s="78" t="s">
        <v>193</v>
      </c>
      <c r="C30" s="79">
        <v>1</v>
      </c>
      <c r="D30" s="80">
        <v>15811.6</v>
      </c>
      <c r="E30" s="80">
        <v>2684</v>
      </c>
      <c r="F30" s="80">
        <v>136</v>
      </c>
    </row>
    <row r="31" spans="1:6" x14ac:dyDescent="0.3">
      <c r="A31" s="78" t="s">
        <v>194</v>
      </c>
      <c r="B31" s="78" t="s">
        <v>193</v>
      </c>
      <c r="C31" s="79">
        <v>2</v>
      </c>
      <c r="D31" s="80">
        <v>24537.199999999997</v>
      </c>
      <c r="E31" s="80">
        <v>4491.2</v>
      </c>
      <c r="F31" s="80">
        <v>354.79999999999995</v>
      </c>
    </row>
    <row r="32" spans="1:6" x14ac:dyDescent="0.3">
      <c r="A32" s="78" t="s">
        <v>194</v>
      </c>
      <c r="B32" s="78" t="s">
        <v>193</v>
      </c>
      <c r="C32" s="79">
        <v>3</v>
      </c>
      <c r="D32" s="80">
        <v>26057.199999999997</v>
      </c>
      <c r="E32" s="80">
        <v>5295.5999999999995</v>
      </c>
      <c r="F32" s="80">
        <v>362.8</v>
      </c>
    </row>
    <row r="33" spans="1:6" x14ac:dyDescent="0.3">
      <c r="A33" s="78" t="s">
        <v>194</v>
      </c>
      <c r="B33" s="78" t="s">
        <v>193</v>
      </c>
      <c r="C33" s="79">
        <v>4</v>
      </c>
      <c r="D33" s="80">
        <v>27948</v>
      </c>
      <c r="E33" s="80">
        <v>5165.5999999999995</v>
      </c>
      <c r="F33" s="80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G33"/>
  <sheetViews>
    <sheetView workbookViewId="0">
      <selection sqref="A1:G33"/>
    </sheetView>
  </sheetViews>
  <sheetFormatPr defaultRowHeight="14.4" x14ac:dyDescent="0.3"/>
  <cols>
    <col min="1" max="1" width="10.77734375" style="78" bestFit="1" customWidth="1"/>
    <col min="2" max="2" width="11.88671875" style="78" bestFit="1" customWidth="1"/>
    <col min="3" max="3" width="4.109375" style="78" bestFit="1" customWidth="1"/>
    <col min="4" max="5" width="5" style="78" bestFit="1" customWidth="1"/>
    <col min="6" max="6" width="5.5546875" style="78" bestFit="1" customWidth="1"/>
    <col min="7" max="7" width="7.5546875" style="78" bestFit="1" customWidth="1"/>
    <col min="8" max="16384" width="8.88671875" style="78"/>
  </cols>
  <sheetData>
    <row r="1" spans="1:7" x14ac:dyDescent="0.3">
      <c r="A1" s="83" t="s">
        <v>185</v>
      </c>
      <c r="B1" s="83" t="s">
        <v>184</v>
      </c>
      <c r="C1" s="83" t="s">
        <v>2</v>
      </c>
      <c r="D1" s="83" t="s">
        <v>196</v>
      </c>
      <c r="E1" s="83" t="s">
        <v>197</v>
      </c>
      <c r="F1" s="84" t="s">
        <v>8</v>
      </c>
      <c r="G1" s="83" t="s">
        <v>31</v>
      </c>
    </row>
    <row r="2" spans="1:7" x14ac:dyDescent="0.3">
      <c r="A2" s="83" t="s">
        <v>190</v>
      </c>
      <c r="B2" s="83" t="s">
        <v>189</v>
      </c>
      <c r="C2" s="83" t="s">
        <v>54</v>
      </c>
      <c r="D2" s="83">
        <v>30</v>
      </c>
      <c r="E2" s="83">
        <v>2.25</v>
      </c>
      <c r="F2" s="84">
        <v>180</v>
      </c>
      <c r="G2" s="4">
        <v>3547.2222222222222</v>
      </c>
    </row>
    <row r="3" spans="1:7" x14ac:dyDescent="0.3">
      <c r="A3" s="83" t="s">
        <v>190</v>
      </c>
      <c r="B3" s="83" t="s">
        <v>189</v>
      </c>
      <c r="C3" s="83" t="s">
        <v>55</v>
      </c>
      <c r="D3" s="83">
        <v>40.799999999999997</v>
      </c>
      <c r="E3" s="83">
        <v>2.5499999999999998</v>
      </c>
      <c r="F3" s="84">
        <v>190</v>
      </c>
      <c r="G3" s="4">
        <v>4116.666666666667</v>
      </c>
    </row>
    <row r="4" spans="1:7" x14ac:dyDescent="0.3">
      <c r="A4" s="83" t="s">
        <v>190</v>
      </c>
      <c r="B4" s="83" t="s">
        <v>189</v>
      </c>
      <c r="C4" s="83" t="s">
        <v>56</v>
      </c>
      <c r="D4" s="83">
        <v>34.6</v>
      </c>
      <c r="E4" s="83">
        <v>2.6</v>
      </c>
      <c r="F4" s="84">
        <v>170</v>
      </c>
      <c r="G4" s="4">
        <v>3380.5555555555557</v>
      </c>
    </row>
    <row r="5" spans="1:7" x14ac:dyDescent="0.3">
      <c r="A5" s="83" t="s">
        <v>190</v>
      </c>
      <c r="B5" s="83" t="s">
        <v>189</v>
      </c>
      <c r="C5" s="83" t="s">
        <v>77</v>
      </c>
      <c r="D5" s="83">
        <v>37.6</v>
      </c>
      <c r="E5" s="83">
        <v>2.52</v>
      </c>
      <c r="F5" s="84">
        <v>160</v>
      </c>
      <c r="G5" s="4">
        <v>3733.333333333333</v>
      </c>
    </row>
    <row r="6" spans="1:7" x14ac:dyDescent="0.3">
      <c r="A6" s="83" t="s">
        <v>191</v>
      </c>
      <c r="B6" s="83" t="s">
        <v>189</v>
      </c>
      <c r="C6" s="83" t="s">
        <v>54</v>
      </c>
      <c r="D6" s="83">
        <v>38.6</v>
      </c>
      <c r="E6" s="83">
        <v>2.15</v>
      </c>
      <c r="F6" s="84">
        <v>180</v>
      </c>
      <c r="G6" s="4">
        <v>3819.4444444444443</v>
      </c>
    </row>
    <row r="7" spans="1:7" x14ac:dyDescent="0.3">
      <c r="A7" s="83" t="s">
        <v>191</v>
      </c>
      <c r="B7" s="83" t="s">
        <v>189</v>
      </c>
      <c r="C7" s="83" t="s">
        <v>55</v>
      </c>
      <c r="D7" s="83">
        <v>40.6</v>
      </c>
      <c r="E7" s="83">
        <v>2.1</v>
      </c>
      <c r="F7" s="84">
        <v>170</v>
      </c>
      <c r="G7" s="4">
        <v>1738.8888888888889</v>
      </c>
    </row>
    <row r="8" spans="1:7" x14ac:dyDescent="0.3">
      <c r="A8" s="83" t="s">
        <v>191</v>
      </c>
      <c r="B8" s="83" t="s">
        <v>189</v>
      </c>
      <c r="C8" s="83" t="s">
        <v>56</v>
      </c>
      <c r="D8" s="83">
        <v>37.6</v>
      </c>
      <c r="E8" s="83">
        <v>2.48</v>
      </c>
      <c r="F8" s="84">
        <v>180</v>
      </c>
      <c r="G8" s="4">
        <v>3927.7777777777778</v>
      </c>
    </row>
    <row r="9" spans="1:7" x14ac:dyDescent="0.3">
      <c r="A9" s="83" t="s">
        <v>191</v>
      </c>
      <c r="B9" s="83" t="s">
        <v>189</v>
      </c>
      <c r="C9" s="83" t="s">
        <v>77</v>
      </c>
      <c r="D9" s="83">
        <v>38</v>
      </c>
      <c r="E9" s="83">
        <v>2.39</v>
      </c>
      <c r="F9" s="84">
        <v>150</v>
      </c>
      <c r="G9" s="4">
        <v>3338.8888888888887</v>
      </c>
    </row>
    <row r="10" spans="1:7" x14ac:dyDescent="0.3">
      <c r="A10" s="83" t="s">
        <v>192</v>
      </c>
      <c r="B10" s="83" t="s">
        <v>189</v>
      </c>
      <c r="C10" s="83" t="s">
        <v>54</v>
      </c>
      <c r="D10" s="83">
        <v>35.6</v>
      </c>
      <c r="E10" s="83">
        <v>2.46</v>
      </c>
      <c r="F10" s="84">
        <v>210</v>
      </c>
      <c r="G10" s="4">
        <v>4400</v>
      </c>
    </row>
    <row r="11" spans="1:7" x14ac:dyDescent="0.3">
      <c r="A11" s="83" t="s">
        <v>192</v>
      </c>
      <c r="B11" s="83" t="s">
        <v>189</v>
      </c>
      <c r="C11" s="83" t="s">
        <v>55</v>
      </c>
      <c r="D11" s="83">
        <v>32.200000000000003</v>
      </c>
      <c r="E11" s="83">
        <v>2.42</v>
      </c>
      <c r="F11" s="84">
        <v>200</v>
      </c>
      <c r="G11" s="4">
        <v>4377.7777777777774</v>
      </c>
    </row>
    <row r="12" spans="1:7" x14ac:dyDescent="0.3">
      <c r="A12" s="83" t="s">
        <v>192</v>
      </c>
      <c r="B12" s="83" t="s">
        <v>189</v>
      </c>
      <c r="C12" s="83" t="s">
        <v>56</v>
      </c>
      <c r="D12" s="83">
        <v>39.6</v>
      </c>
      <c r="E12" s="83">
        <v>2.3199999999999998</v>
      </c>
      <c r="F12" s="84">
        <v>160</v>
      </c>
      <c r="G12" s="4">
        <v>3761.1111111111113</v>
      </c>
    </row>
    <row r="13" spans="1:7" x14ac:dyDescent="0.3">
      <c r="A13" s="83" t="s">
        <v>192</v>
      </c>
      <c r="B13" s="83" t="s">
        <v>189</v>
      </c>
      <c r="C13" s="83" t="s">
        <v>77</v>
      </c>
      <c r="D13" s="83">
        <v>41.8</v>
      </c>
      <c r="E13" s="83">
        <v>2.52</v>
      </c>
      <c r="F13" s="84">
        <v>160</v>
      </c>
      <c r="G13" s="4">
        <v>3075</v>
      </c>
    </row>
    <row r="14" spans="1:7" x14ac:dyDescent="0.3">
      <c r="A14" s="83" t="s">
        <v>193</v>
      </c>
      <c r="B14" s="83" t="s">
        <v>189</v>
      </c>
      <c r="C14" s="83" t="s">
        <v>54</v>
      </c>
      <c r="D14" s="83">
        <v>39.799999999999997</v>
      </c>
      <c r="E14" s="83">
        <v>2.25</v>
      </c>
      <c r="F14" s="84">
        <v>210</v>
      </c>
      <c r="G14" s="4">
        <v>4297.2222222222217</v>
      </c>
    </row>
    <row r="15" spans="1:7" x14ac:dyDescent="0.3">
      <c r="A15" s="83" t="s">
        <v>193</v>
      </c>
      <c r="B15" s="83" t="s">
        <v>189</v>
      </c>
      <c r="C15" s="83" t="s">
        <v>55</v>
      </c>
      <c r="D15" s="83">
        <v>50</v>
      </c>
      <c r="E15" s="83">
        <v>2.35</v>
      </c>
      <c r="F15" s="84">
        <v>210</v>
      </c>
      <c r="G15" s="4">
        <v>4694.4444444444443</v>
      </c>
    </row>
    <row r="16" spans="1:7" x14ac:dyDescent="0.3">
      <c r="A16" s="83" t="s">
        <v>193</v>
      </c>
      <c r="B16" s="83" t="s">
        <v>189</v>
      </c>
      <c r="C16" s="83" t="s">
        <v>56</v>
      </c>
      <c r="D16" s="83">
        <v>43.2</v>
      </c>
      <c r="E16" s="83">
        <v>2.42</v>
      </c>
      <c r="F16" s="84">
        <v>170</v>
      </c>
      <c r="G16" s="4">
        <v>675</v>
      </c>
    </row>
    <row r="17" spans="1:7" x14ac:dyDescent="0.3">
      <c r="A17" s="83" t="s">
        <v>193</v>
      </c>
      <c r="B17" s="83" t="s">
        <v>189</v>
      </c>
      <c r="C17" s="83" t="s">
        <v>77</v>
      </c>
      <c r="D17" s="83">
        <v>32.200000000000003</v>
      </c>
      <c r="E17" s="83">
        <v>2.2599999999999998</v>
      </c>
      <c r="F17" s="84">
        <v>170</v>
      </c>
      <c r="G17" s="4">
        <v>1644.4444444444443</v>
      </c>
    </row>
    <row r="18" spans="1:7" x14ac:dyDescent="0.3">
      <c r="A18" s="83" t="s">
        <v>190</v>
      </c>
      <c r="B18" s="83" t="s">
        <v>194</v>
      </c>
      <c r="C18" s="83" t="s">
        <v>54</v>
      </c>
      <c r="D18" s="83">
        <v>50.6</v>
      </c>
      <c r="E18" s="83">
        <v>2.25</v>
      </c>
      <c r="F18" s="84">
        <v>180</v>
      </c>
      <c r="G18" s="4">
        <v>4227.7777777777774</v>
      </c>
    </row>
    <row r="19" spans="1:7" x14ac:dyDescent="0.3">
      <c r="A19" s="83" t="s">
        <v>190</v>
      </c>
      <c r="B19" s="83" t="s">
        <v>194</v>
      </c>
      <c r="C19" s="83" t="s">
        <v>55</v>
      </c>
      <c r="D19" s="83">
        <v>42.6</v>
      </c>
      <c r="E19" s="83">
        <v>2.46</v>
      </c>
      <c r="F19" s="84">
        <v>200</v>
      </c>
      <c r="G19" s="4">
        <v>3047.2222222222222</v>
      </c>
    </row>
    <row r="20" spans="1:7" x14ac:dyDescent="0.3">
      <c r="A20" s="83" t="s">
        <v>190</v>
      </c>
      <c r="B20" s="83" t="s">
        <v>194</v>
      </c>
      <c r="C20" s="83" t="s">
        <v>56</v>
      </c>
      <c r="D20" s="83">
        <v>43.4</v>
      </c>
      <c r="E20" s="83">
        <v>2.78</v>
      </c>
      <c r="F20" s="84">
        <v>160</v>
      </c>
      <c r="G20" s="4">
        <v>3836.1111111111109</v>
      </c>
    </row>
    <row r="21" spans="1:7" x14ac:dyDescent="0.3">
      <c r="A21" s="83" t="s">
        <v>190</v>
      </c>
      <c r="B21" s="83" t="s">
        <v>194</v>
      </c>
      <c r="C21" s="83" t="s">
        <v>77</v>
      </c>
      <c r="D21" s="83">
        <v>42</v>
      </c>
      <c r="E21" s="83">
        <v>1.97</v>
      </c>
      <c r="F21" s="84">
        <v>170</v>
      </c>
      <c r="G21" s="4">
        <v>1058.3333333333333</v>
      </c>
    </row>
    <row r="22" spans="1:7" x14ac:dyDescent="0.3">
      <c r="A22" s="83" t="s">
        <v>191</v>
      </c>
      <c r="B22" s="83" t="s">
        <v>194</v>
      </c>
      <c r="C22" s="83" t="s">
        <v>54</v>
      </c>
      <c r="D22" s="83">
        <v>42.8</v>
      </c>
      <c r="E22" s="83">
        <v>2.35</v>
      </c>
      <c r="F22" s="84">
        <v>180</v>
      </c>
      <c r="G22" s="4">
        <v>4316.666666666667</v>
      </c>
    </row>
    <row r="23" spans="1:7" x14ac:dyDescent="0.3">
      <c r="A23" s="83" t="s">
        <v>191</v>
      </c>
      <c r="B23" s="83" t="s">
        <v>194</v>
      </c>
      <c r="C23" s="83" t="s">
        <v>55</v>
      </c>
      <c r="D23" s="83">
        <v>43.6</v>
      </c>
      <c r="E23" s="83">
        <v>2.4700000000000002</v>
      </c>
      <c r="F23" s="84">
        <v>180</v>
      </c>
      <c r="G23" s="4">
        <v>3677.7777777777778</v>
      </c>
    </row>
    <row r="24" spans="1:7" x14ac:dyDescent="0.3">
      <c r="A24" s="83" t="s">
        <v>191</v>
      </c>
      <c r="B24" s="83" t="s">
        <v>194</v>
      </c>
      <c r="C24" s="83" t="s">
        <v>56</v>
      </c>
      <c r="D24" s="83">
        <v>34.6</v>
      </c>
      <c r="E24" s="83">
        <v>2.54</v>
      </c>
      <c r="F24" s="84">
        <v>170</v>
      </c>
      <c r="G24" s="4">
        <v>4619.4444444444443</v>
      </c>
    </row>
    <row r="25" spans="1:7" x14ac:dyDescent="0.3">
      <c r="A25" s="83" t="s">
        <v>191</v>
      </c>
      <c r="B25" s="83" t="s">
        <v>194</v>
      </c>
      <c r="C25" s="83" t="s">
        <v>77</v>
      </c>
      <c r="D25" s="83">
        <v>53.2</v>
      </c>
      <c r="E25" s="83">
        <v>2.15</v>
      </c>
      <c r="F25" s="84">
        <v>160</v>
      </c>
      <c r="G25" s="4">
        <v>1005.5555555555555</v>
      </c>
    </row>
    <row r="26" spans="1:7" x14ac:dyDescent="0.3">
      <c r="A26" s="83" t="s">
        <v>192</v>
      </c>
      <c r="B26" s="83" t="s">
        <v>194</v>
      </c>
      <c r="C26" s="83" t="s">
        <v>54</v>
      </c>
      <c r="D26" s="83">
        <v>37.200000000000003</v>
      </c>
      <c r="E26" s="83">
        <v>2.38</v>
      </c>
      <c r="F26" s="84">
        <v>190</v>
      </c>
      <c r="G26" s="4">
        <v>4444.4444444444443</v>
      </c>
    </row>
    <row r="27" spans="1:7" x14ac:dyDescent="0.3">
      <c r="A27" s="83" t="s">
        <v>192</v>
      </c>
      <c r="B27" s="83" t="s">
        <v>194</v>
      </c>
      <c r="C27" s="83" t="s">
        <v>55</v>
      </c>
      <c r="D27" s="83">
        <v>34.799999999999997</v>
      </c>
      <c r="E27" s="83">
        <v>2.58</v>
      </c>
      <c r="F27" s="84">
        <v>160</v>
      </c>
      <c r="G27" s="4">
        <v>1008.3333333333333</v>
      </c>
    </row>
    <row r="28" spans="1:7" x14ac:dyDescent="0.3">
      <c r="A28" s="83" t="s">
        <v>192</v>
      </c>
      <c r="B28" s="83" t="s">
        <v>194</v>
      </c>
      <c r="C28" s="83" t="s">
        <v>56</v>
      </c>
      <c r="D28" s="83">
        <v>47.4</v>
      </c>
      <c r="E28" s="83">
        <v>2.82</v>
      </c>
      <c r="F28" s="84">
        <v>170</v>
      </c>
      <c r="G28" s="4">
        <v>3138.8888888888882</v>
      </c>
    </row>
    <row r="29" spans="1:7" x14ac:dyDescent="0.3">
      <c r="A29" s="83" t="s">
        <v>192</v>
      </c>
      <c r="B29" s="83" t="s">
        <v>194</v>
      </c>
      <c r="C29" s="83" t="s">
        <v>77</v>
      </c>
      <c r="D29" s="83">
        <v>26.8</v>
      </c>
      <c r="E29" s="83">
        <v>2.66</v>
      </c>
      <c r="F29" s="84">
        <v>170</v>
      </c>
      <c r="G29" s="4">
        <v>2416.6666666666665</v>
      </c>
    </row>
    <row r="30" spans="1:7" x14ac:dyDescent="0.3">
      <c r="A30" s="83" t="s">
        <v>193</v>
      </c>
      <c r="B30" s="83" t="s">
        <v>194</v>
      </c>
      <c r="C30" s="83" t="s">
        <v>54</v>
      </c>
      <c r="D30" s="83">
        <v>35</v>
      </c>
      <c r="E30" s="83">
        <v>2.7</v>
      </c>
      <c r="F30" s="84">
        <v>180</v>
      </c>
      <c r="G30" s="4">
        <v>4130.5555555555557</v>
      </c>
    </row>
    <row r="31" spans="1:7" x14ac:dyDescent="0.3">
      <c r="A31" s="83" t="s">
        <v>193</v>
      </c>
      <c r="B31" s="83" t="s">
        <v>194</v>
      </c>
      <c r="C31" s="83" t="s">
        <v>55</v>
      </c>
      <c r="D31" s="83">
        <v>33.4</v>
      </c>
      <c r="E31" s="83">
        <v>2.54</v>
      </c>
      <c r="F31" s="84">
        <v>200</v>
      </c>
      <c r="G31" s="4">
        <v>3591.6666666666665</v>
      </c>
    </row>
    <row r="32" spans="1:7" x14ac:dyDescent="0.3">
      <c r="A32" s="83" t="s">
        <v>193</v>
      </c>
      <c r="B32" s="83" t="s">
        <v>194</v>
      </c>
      <c r="C32" s="83" t="s">
        <v>56</v>
      </c>
      <c r="D32" s="83">
        <v>22.6</v>
      </c>
      <c r="E32" s="83">
        <v>2.4700000000000002</v>
      </c>
      <c r="F32" s="84">
        <v>170</v>
      </c>
      <c r="G32" s="4">
        <v>1305.5555555555554</v>
      </c>
    </row>
    <row r="33" spans="1:7" x14ac:dyDescent="0.3">
      <c r="A33" s="83" t="s">
        <v>193</v>
      </c>
      <c r="B33" s="83" t="s">
        <v>194</v>
      </c>
      <c r="C33" s="83" t="s">
        <v>77</v>
      </c>
      <c r="D33" s="83">
        <v>31.6</v>
      </c>
      <c r="E33" s="83">
        <v>2.56</v>
      </c>
      <c r="F33" s="84">
        <v>200</v>
      </c>
      <c r="G33" s="4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Q21"/>
  <sheetViews>
    <sheetView zoomScale="115" zoomScaleNormal="115" workbookViewId="0">
      <selection activeCell="P18" sqref="P18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7.109375" style="83" customWidth="1"/>
    <col min="9" max="9" width="6.5546875" bestFit="1" customWidth="1"/>
    <col min="10" max="10" width="7.109375" bestFit="1" customWidth="1"/>
    <col min="11" max="11" width="6" bestFit="1" customWidth="1"/>
    <col min="17" max="17" width="8.88671875" style="7"/>
  </cols>
  <sheetData>
    <row r="1" spans="1:15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s="83" t="s">
        <v>209</v>
      </c>
      <c r="I1" t="s">
        <v>82</v>
      </c>
      <c r="J1" t="s">
        <v>83</v>
      </c>
      <c r="K1" t="s">
        <v>84</v>
      </c>
    </row>
    <row r="2" spans="1:15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F2-D2</f>
        <v>1.2708541666666662</v>
      </c>
      <c r="I2" s="17">
        <f>C2-D2-G2-H2</f>
        <v>-0.18322916666666522</v>
      </c>
      <c r="J2" s="17">
        <f>G2^2</f>
        <v>6.2646961289062579</v>
      </c>
      <c r="K2" s="17">
        <f>I2^2</f>
        <v>3.357292751736058E-2</v>
      </c>
    </row>
    <row r="3" spans="1:15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F3-D3</f>
        <v>-0.73351250000000157</v>
      </c>
      <c r="I3" s="17">
        <f t="shared" ref="I3:I13" si="4">C3-D3-G3-H3</f>
        <v>0.24643750000000253</v>
      </c>
      <c r="J3" s="17">
        <f t="shared" ref="J3:J13" si="5">G3^2</f>
        <v>6.2646961289062579</v>
      </c>
      <c r="K3" s="17">
        <f t="shared" ref="K3:K13" si="6">I3^2</f>
        <v>6.0731441406251245E-2</v>
      </c>
    </row>
    <row r="4" spans="1:15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-9.8245833333331589E-2</v>
      </c>
      <c r="I4" s="17">
        <f t="shared" si="4"/>
        <v>-0.26057916666666792</v>
      </c>
      <c r="J4" s="17">
        <f t="shared" si="5"/>
        <v>6.2646961289062579</v>
      </c>
      <c r="K4" s="17">
        <f t="shared" si="6"/>
        <v>6.7901502100695094E-2</v>
      </c>
      <c r="O4">
        <v>-2.5029375000000016</v>
      </c>
    </row>
    <row r="5" spans="1:15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-0.4390958333333348</v>
      </c>
      <c r="I5" s="17">
        <f t="shared" si="4"/>
        <v>0.19737083333333594</v>
      </c>
      <c r="J5" s="17">
        <f t="shared" si="5"/>
        <v>6.2646961289062579</v>
      </c>
      <c r="K5" s="17">
        <f t="shared" si="6"/>
        <v>3.8955245850695472E-2</v>
      </c>
      <c r="O5">
        <v>0.28517499999999885</v>
      </c>
    </row>
    <row r="6" spans="1:15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1.2708541666666662</v>
      </c>
      <c r="I6" s="17">
        <f t="shared" si="4"/>
        <v>0.47260833333333352</v>
      </c>
      <c r="J6" s="17">
        <f t="shared" si="5"/>
        <v>8.1324780624999343E-2</v>
      </c>
      <c r="K6" s="17">
        <f t="shared" si="6"/>
        <v>0.22335863673611128</v>
      </c>
      <c r="O6">
        <v>2.2177624999999992</v>
      </c>
    </row>
    <row r="7" spans="1:15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7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-0.73351250000000157</v>
      </c>
      <c r="I7" s="17">
        <f t="shared" si="4"/>
        <v>3.0125000000001734E-2</v>
      </c>
      <c r="J7" s="17">
        <f t="shared" si="5"/>
        <v>8.1324780624999343E-2</v>
      </c>
      <c r="K7" s="17">
        <f t="shared" si="6"/>
        <v>9.0751562500010442E-4</v>
      </c>
      <c r="O7">
        <f>SUMSQ(O4:O6)</f>
        <v>11.264491415937504</v>
      </c>
    </row>
    <row r="8" spans="1:15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7"/>
        <v>14.0083375</v>
      </c>
      <c r="F8" s="17">
        <v>13.624916666666669</v>
      </c>
      <c r="G8" s="17">
        <f t="shared" si="2"/>
        <v>0.28517499999999885</v>
      </c>
      <c r="H8" s="17">
        <f t="shared" si="3"/>
        <v>-9.8245833333331589E-2</v>
      </c>
      <c r="I8" s="17">
        <f t="shared" si="4"/>
        <v>-2.574166666666855E-2</v>
      </c>
      <c r="J8" s="17">
        <f t="shared" si="5"/>
        <v>8.1324780624999343E-2</v>
      </c>
      <c r="K8" s="17">
        <f t="shared" si="6"/>
        <v>6.6263340277787478E-4</v>
      </c>
      <c r="O8">
        <f>O7*4</f>
        <v>45.057965663750018</v>
      </c>
    </row>
    <row r="9" spans="1:15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-0.4390958333333348</v>
      </c>
      <c r="I9" s="17">
        <f t="shared" si="4"/>
        <v>-0.47699166666666493</v>
      </c>
      <c r="J9" s="17">
        <f t="shared" si="5"/>
        <v>8.1324780624999343E-2</v>
      </c>
      <c r="K9" s="17">
        <f t="shared" si="6"/>
        <v>0.22752105006944279</v>
      </c>
    </row>
    <row r="10" spans="1:15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8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1.2708541666666662</v>
      </c>
      <c r="I10" s="17">
        <f t="shared" si="4"/>
        <v>-0.28937916666666652</v>
      </c>
      <c r="J10" s="17">
        <f t="shared" si="5"/>
        <v>4.9184705064062468</v>
      </c>
      <c r="K10" s="17">
        <f t="shared" si="6"/>
        <v>8.3740302100694358E-2</v>
      </c>
    </row>
    <row r="11" spans="1:15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8"/>
        <v>15.940925</v>
      </c>
      <c r="F11" s="17">
        <v>12.989649999999999</v>
      </c>
      <c r="G11" s="17">
        <f t="shared" si="2"/>
        <v>2.2177624999999992</v>
      </c>
      <c r="H11" s="17">
        <f t="shared" si="3"/>
        <v>-0.73351250000000157</v>
      </c>
      <c r="I11" s="17">
        <f t="shared" si="4"/>
        <v>-0.27656249999999893</v>
      </c>
      <c r="J11" s="17">
        <f t="shared" si="5"/>
        <v>4.9184705064062468</v>
      </c>
      <c r="K11" s="17">
        <f t="shared" si="6"/>
        <v>7.6486816406249408E-2</v>
      </c>
    </row>
    <row r="12" spans="1:15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8"/>
        <v>15.940925</v>
      </c>
      <c r="F12" s="17">
        <v>13.624916666666669</v>
      </c>
      <c r="G12" s="17">
        <f t="shared" si="2"/>
        <v>2.2177624999999992</v>
      </c>
      <c r="H12" s="17">
        <f t="shared" si="3"/>
        <v>-9.8245833333331589E-2</v>
      </c>
      <c r="I12" s="17">
        <f t="shared" si="4"/>
        <v>0.28632083333333291</v>
      </c>
      <c r="J12" s="17">
        <f t="shared" si="5"/>
        <v>4.9184705064062468</v>
      </c>
      <c r="K12" s="17">
        <f t="shared" si="6"/>
        <v>8.1979619600694206E-2</v>
      </c>
    </row>
    <row r="13" spans="1:15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8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-0.4390958333333348</v>
      </c>
      <c r="I13" s="17">
        <f t="shared" si="4"/>
        <v>0.27962083333333432</v>
      </c>
      <c r="J13" s="17">
        <f t="shared" si="5"/>
        <v>4.9184705064062468</v>
      </c>
      <c r="K13" s="17">
        <f t="shared" si="6"/>
        <v>7.8187810434028324E-2</v>
      </c>
    </row>
    <row r="14" spans="1:15" x14ac:dyDescent="0.3">
      <c r="A14" s="9"/>
      <c r="B14" s="9"/>
      <c r="C14" s="17"/>
      <c r="D14" s="17"/>
      <c r="E14" s="17"/>
      <c r="F14" s="17"/>
      <c r="G14" s="17"/>
      <c r="H14" s="17"/>
      <c r="I14" s="17"/>
      <c r="J14" s="17">
        <f>SUM(J2:J13)</f>
        <v>45.057965663750011</v>
      </c>
      <c r="K14" s="17">
        <f>SUM(K2:K13)</f>
        <v>0.97400550125000085</v>
      </c>
    </row>
    <row r="15" spans="1:15" x14ac:dyDescent="0.3">
      <c r="A15" s="9"/>
      <c r="B15" s="9"/>
    </row>
    <row r="16" spans="1:15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L4" sqref="L4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topLeftCell="A11" zoomScale="145" zoomScaleNormal="145" workbookViewId="0">
      <selection activeCell="D10" sqref="D10:D13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tabSelected="1" workbookViewId="0">
      <selection activeCell="J11" sqref="J11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105" t="s">
        <v>104</v>
      </c>
      <c r="D1" s="105"/>
      <c r="E1" s="105"/>
      <c r="F1" s="105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I3" sqref="I3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106" t="s">
        <v>74</v>
      </c>
      <c r="J1" s="106"/>
      <c r="K1" s="106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/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>I3/4</f>
        <v>4.6659750000000004</v>
      </c>
      <c r="J19" s="60">
        <f t="shared" ref="I19:K21" si="6">J3/4</f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/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/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/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/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/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/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/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/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sqref="A1:D41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6" t="s">
        <v>33</v>
      </c>
      <c r="C3" s="7">
        <v>25</v>
      </c>
      <c r="D3">
        <v>7.4439999999999991</v>
      </c>
    </row>
    <row r="4" spans="1:4" x14ac:dyDescent="0.3">
      <c r="A4">
        <v>1</v>
      </c>
      <c r="B4" s="6" t="s">
        <v>33</v>
      </c>
      <c r="C4" s="7">
        <v>50</v>
      </c>
      <c r="D4">
        <v>7.65</v>
      </c>
    </row>
    <row r="5" spans="1:4" x14ac:dyDescent="0.3">
      <c r="A5">
        <v>1</v>
      </c>
      <c r="B5" s="6" t="s">
        <v>33</v>
      </c>
      <c r="C5" s="7">
        <v>75</v>
      </c>
      <c r="D5">
        <v>7.5</v>
      </c>
    </row>
    <row r="6" spans="1:4" x14ac:dyDescent="0.3">
      <c r="A6">
        <v>1</v>
      </c>
      <c r="B6" s="6" t="s">
        <v>33</v>
      </c>
      <c r="C6" s="7">
        <v>100</v>
      </c>
      <c r="D6">
        <v>7.0299999999999994</v>
      </c>
    </row>
    <row r="7" spans="1:4" x14ac:dyDescent="0.3">
      <c r="A7">
        <v>1</v>
      </c>
      <c r="B7" s="8" t="s">
        <v>34</v>
      </c>
      <c r="C7" s="7">
        <v>0</v>
      </c>
      <c r="D7">
        <v>6.68</v>
      </c>
    </row>
    <row r="8" spans="1:4" x14ac:dyDescent="0.3">
      <c r="A8">
        <v>1</v>
      </c>
      <c r="B8" s="8" t="s">
        <v>34</v>
      </c>
      <c r="C8" s="7">
        <v>25</v>
      </c>
      <c r="D8">
        <v>7.14</v>
      </c>
    </row>
    <row r="9" spans="1:4" x14ac:dyDescent="0.3">
      <c r="A9">
        <v>1</v>
      </c>
      <c r="B9" s="8" t="s">
        <v>34</v>
      </c>
      <c r="C9" s="7">
        <v>50</v>
      </c>
      <c r="D9">
        <v>7.2619999999999996</v>
      </c>
    </row>
    <row r="10" spans="1:4" x14ac:dyDescent="0.3">
      <c r="A10">
        <v>1</v>
      </c>
      <c r="B10" s="8" t="s">
        <v>34</v>
      </c>
      <c r="C10" s="7">
        <v>75</v>
      </c>
      <c r="D10">
        <v>7.03</v>
      </c>
    </row>
    <row r="11" spans="1:4" x14ac:dyDescent="0.3">
      <c r="A11">
        <v>1</v>
      </c>
      <c r="B11" s="8" t="s">
        <v>34</v>
      </c>
      <c r="C11" s="7">
        <v>100</v>
      </c>
      <c r="D11">
        <v>6.69</v>
      </c>
    </row>
    <row r="12" spans="1:4" x14ac:dyDescent="0.3">
      <c r="A12">
        <v>2</v>
      </c>
      <c r="B12" s="7" t="s">
        <v>33</v>
      </c>
      <c r="C12" s="7">
        <v>0</v>
      </c>
      <c r="D12">
        <v>7</v>
      </c>
    </row>
    <row r="13" spans="1:4" x14ac:dyDescent="0.3">
      <c r="A13">
        <v>2</v>
      </c>
      <c r="B13" s="7" t="s">
        <v>33</v>
      </c>
      <c r="C13" s="7">
        <v>25</v>
      </c>
      <c r="D13">
        <v>7.3419999999999987</v>
      </c>
    </row>
    <row r="14" spans="1:4" x14ac:dyDescent="0.3">
      <c r="A14">
        <v>2</v>
      </c>
      <c r="B14" s="7" t="s">
        <v>33</v>
      </c>
      <c r="C14" s="7">
        <v>50</v>
      </c>
      <c r="D14">
        <v>7.5299999999999994</v>
      </c>
    </row>
    <row r="15" spans="1:4" x14ac:dyDescent="0.3">
      <c r="A15">
        <v>2</v>
      </c>
      <c r="B15" s="7" t="s">
        <v>33</v>
      </c>
      <c r="C15" s="7">
        <v>75</v>
      </c>
      <c r="D15">
        <v>7.4499999999999993</v>
      </c>
    </row>
    <row r="16" spans="1:4" x14ac:dyDescent="0.3">
      <c r="A16">
        <v>2</v>
      </c>
      <c r="B16" s="7" t="s">
        <v>33</v>
      </c>
      <c r="C16" s="7">
        <v>100</v>
      </c>
      <c r="D16">
        <v>7.1099999999999994</v>
      </c>
    </row>
    <row r="17" spans="1:4" x14ac:dyDescent="0.3">
      <c r="A17">
        <v>2</v>
      </c>
      <c r="B17" s="7" t="s">
        <v>34</v>
      </c>
      <c r="C17" s="7">
        <v>0</v>
      </c>
      <c r="D17">
        <v>6.65</v>
      </c>
    </row>
    <row r="18" spans="1:4" x14ac:dyDescent="0.3">
      <c r="A18">
        <v>2</v>
      </c>
      <c r="B18" s="7" t="s">
        <v>34</v>
      </c>
      <c r="C18" s="7">
        <v>25</v>
      </c>
      <c r="D18">
        <v>7.05</v>
      </c>
    </row>
    <row r="19" spans="1:4" x14ac:dyDescent="0.3">
      <c r="A19">
        <v>2</v>
      </c>
      <c r="B19" s="7" t="s">
        <v>34</v>
      </c>
      <c r="C19" s="7">
        <v>50</v>
      </c>
      <c r="D19">
        <v>7.32</v>
      </c>
    </row>
    <row r="20" spans="1:4" x14ac:dyDescent="0.3">
      <c r="A20">
        <v>2</v>
      </c>
      <c r="B20" s="7" t="s">
        <v>34</v>
      </c>
      <c r="C20" s="7">
        <v>75</v>
      </c>
      <c r="D20">
        <v>7.13</v>
      </c>
    </row>
    <row r="21" spans="1:4" x14ac:dyDescent="0.3">
      <c r="A21">
        <v>2</v>
      </c>
      <c r="B21" s="7" t="s">
        <v>34</v>
      </c>
      <c r="C21" s="7">
        <v>100</v>
      </c>
      <c r="D21">
        <v>6.58</v>
      </c>
    </row>
    <row r="22" spans="1:4" x14ac:dyDescent="0.3">
      <c r="A22">
        <v>3</v>
      </c>
      <c r="B22" s="7" t="s">
        <v>33</v>
      </c>
      <c r="C22" s="7">
        <v>0</v>
      </c>
      <c r="D22">
        <v>6.9499999999999993</v>
      </c>
    </row>
    <row r="23" spans="1:4" x14ac:dyDescent="0.3">
      <c r="A23">
        <v>3</v>
      </c>
      <c r="B23" s="7" t="s">
        <v>33</v>
      </c>
      <c r="C23" s="7">
        <v>25</v>
      </c>
      <c r="D23">
        <v>7.3599999999999994</v>
      </c>
    </row>
    <row r="24" spans="1:4" x14ac:dyDescent="0.3">
      <c r="A24">
        <v>3</v>
      </c>
      <c r="B24" s="7" t="s">
        <v>33</v>
      </c>
      <c r="C24" s="7">
        <v>50</v>
      </c>
      <c r="D24">
        <v>7.5559999999999992</v>
      </c>
    </row>
    <row r="25" spans="1:4" x14ac:dyDescent="0.3">
      <c r="A25">
        <v>3</v>
      </c>
      <c r="B25" s="7" t="s">
        <v>33</v>
      </c>
      <c r="C25" s="7">
        <v>75</v>
      </c>
      <c r="D25">
        <v>7.6</v>
      </c>
    </row>
    <row r="26" spans="1:4" x14ac:dyDescent="0.3">
      <c r="A26">
        <v>3</v>
      </c>
      <c r="B26" s="7" t="s">
        <v>33</v>
      </c>
      <c r="C26" s="7">
        <v>100</v>
      </c>
      <c r="D26">
        <v>6.9</v>
      </c>
    </row>
    <row r="27" spans="1:4" x14ac:dyDescent="0.3">
      <c r="A27">
        <v>3</v>
      </c>
      <c r="B27" s="7" t="s">
        <v>34</v>
      </c>
      <c r="C27" s="7">
        <v>0</v>
      </c>
      <c r="D27">
        <v>6.83</v>
      </c>
    </row>
    <row r="28" spans="1:4" x14ac:dyDescent="0.3">
      <c r="A28">
        <v>3</v>
      </c>
      <c r="B28" s="7" t="s">
        <v>34</v>
      </c>
      <c r="C28" s="7">
        <v>25</v>
      </c>
      <c r="D28">
        <v>7.23</v>
      </c>
    </row>
    <row r="29" spans="1:4" x14ac:dyDescent="0.3">
      <c r="A29">
        <v>3</v>
      </c>
      <c r="B29" s="7" t="s">
        <v>34</v>
      </c>
      <c r="C29" s="7">
        <v>50</v>
      </c>
      <c r="D29">
        <v>7.46</v>
      </c>
    </row>
    <row r="30" spans="1:4" x14ac:dyDescent="0.3">
      <c r="A30">
        <v>3</v>
      </c>
      <c r="B30" s="7" t="s">
        <v>34</v>
      </c>
      <c r="C30" s="7">
        <v>75</v>
      </c>
      <c r="D30">
        <v>7.2</v>
      </c>
    </row>
    <row r="31" spans="1:4" x14ac:dyDescent="0.3">
      <c r="A31">
        <v>3</v>
      </c>
      <c r="B31" s="7" t="s">
        <v>34</v>
      </c>
      <c r="C31" s="7">
        <v>100</v>
      </c>
      <c r="D31">
        <v>6.74</v>
      </c>
    </row>
    <row r="32" spans="1:4" x14ac:dyDescent="0.3">
      <c r="A32">
        <v>4</v>
      </c>
      <c r="B32" s="7" t="s">
        <v>33</v>
      </c>
      <c r="C32" s="7">
        <v>0</v>
      </c>
      <c r="D32">
        <v>7.0299999999999994</v>
      </c>
    </row>
    <row r="33" spans="1:4" x14ac:dyDescent="0.3">
      <c r="A33">
        <v>4</v>
      </c>
      <c r="B33" s="7" t="s">
        <v>33</v>
      </c>
      <c r="C33" s="7">
        <v>25</v>
      </c>
      <c r="D33">
        <v>7.3360000000000003</v>
      </c>
    </row>
    <row r="34" spans="1:4" x14ac:dyDescent="0.3">
      <c r="A34">
        <v>4</v>
      </c>
      <c r="B34" s="7" t="s">
        <v>33</v>
      </c>
      <c r="C34" s="7">
        <v>50</v>
      </c>
      <c r="D34">
        <v>7.6999999999999993</v>
      </c>
    </row>
    <row r="35" spans="1:4" x14ac:dyDescent="0.3">
      <c r="A35">
        <v>4</v>
      </c>
      <c r="B35" s="7" t="s">
        <v>33</v>
      </c>
      <c r="C35" s="7">
        <v>75</v>
      </c>
      <c r="D35">
        <v>7.4700000000000006</v>
      </c>
    </row>
    <row r="36" spans="1:4" x14ac:dyDescent="0.3">
      <c r="A36">
        <v>4</v>
      </c>
      <c r="B36" s="7" t="s">
        <v>33</v>
      </c>
      <c r="C36" s="7">
        <v>100</v>
      </c>
      <c r="D36">
        <v>6.9329999999999998</v>
      </c>
    </row>
    <row r="37" spans="1:4" x14ac:dyDescent="0.3">
      <c r="A37">
        <v>4</v>
      </c>
      <c r="B37" s="7" t="s">
        <v>34</v>
      </c>
      <c r="C37" s="7">
        <v>0</v>
      </c>
      <c r="D37">
        <v>6.76</v>
      </c>
    </row>
    <row r="38" spans="1:4" x14ac:dyDescent="0.3">
      <c r="A38">
        <v>4</v>
      </c>
      <c r="B38" s="7" t="s">
        <v>34</v>
      </c>
      <c r="C38" s="7">
        <v>25</v>
      </c>
      <c r="D38">
        <v>7.2</v>
      </c>
    </row>
    <row r="39" spans="1:4" x14ac:dyDescent="0.3">
      <c r="A39">
        <v>4</v>
      </c>
      <c r="B39" s="7" t="s">
        <v>34</v>
      </c>
      <c r="C39" s="7">
        <v>50</v>
      </c>
      <c r="D39">
        <v>7.3630000000000004</v>
      </c>
    </row>
    <row r="40" spans="1:4" x14ac:dyDescent="0.3">
      <c r="A40">
        <v>4</v>
      </c>
      <c r="B40" s="7" t="s">
        <v>34</v>
      </c>
      <c r="C40" s="7">
        <v>75</v>
      </c>
      <c r="D40">
        <v>7.19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topLeftCell="A21" zoomScale="160" zoomScaleNormal="160" workbookViewId="0">
      <selection activeCell="H32" sqref="H32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7.109375" bestFit="1" customWidth="1"/>
  </cols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G28" sqref="G28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C20" sqref="C20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G2" sqref="G2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0D95-030C-4DFD-8D07-B60CA8851D7F}">
  <dimension ref="A1:R25"/>
  <sheetViews>
    <sheetView workbookViewId="0">
      <selection activeCell="B9" sqref="B9"/>
    </sheetView>
  </sheetViews>
  <sheetFormatPr defaultRowHeight="14.4" x14ac:dyDescent="0.3"/>
  <cols>
    <col min="1" max="3" width="12.109375" style="83" bestFit="1" customWidth="1"/>
    <col min="4" max="4" width="12.5546875" style="83" bestFit="1" customWidth="1"/>
    <col min="5" max="5" width="8.5546875" style="83" bestFit="1" customWidth="1"/>
    <col min="6" max="6" width="9.21875" style="83" bestFit="1" customWidth="1"/>
    <col min="7" max="16384" width="8.88671875" style="83"/>
  </cols>
  <sheetData>
    <row r="1" spans="1:18" x14ac:dyDescent="0.3">
      <c r="A1" s="83" t="s">
        <v>205</v>
      </c>
      <c r="B1" s="83" t="s">
        <v>206</v>
      </c>
    </row>
    <row r="2" spans="1:18" x14ac:dyDescent="0.3">
      <c r="A2" s="83">
        <v>75</v>
      </c>
      <c r="B2" s="4">
        <v>0</v>
      </c>
      <c r="C2" s="4"/>
      <c r="D2" s="4"/>
      <c r="E2" s="4"/>
      <c r="F2" s="17"/>
      <c r="G2" s="4"/>
      <c r="J2" s="4"/>
      <c r="R2" s="4"/>
    </row>
    <row r="3" spans="1:18" x14ac:dyDescent="0.3">
      <c r="A3" s="83">
        <v>100</v>
      </c>
      <c r="B3" s="4">
        <v>0.65</v>
      </c>
      <c r="C3" s="4"/>
      <c r="D3" s="4"/>
      <c r="E3" s="4"/>
      <c r="F3" s="17"/>
      <c r="G3" s="4"/>
      <c r="J3" s="4"/>
      <c r="R3" s="4"/>
    </row>
    <row r="4" spans="1:18" x14ac:dyDescent="0.3">
      <c r="A4" s="83">
        <v>100</v>
      </c>
      <c r="B4" s="4">
        <v>0.5</v>
      </c>
      <c r="C4" s="4"/>
      <c r="D4" s="4"/>
      <c r="E4" s="4"/>
      <c r="F4" s="17"/>
      <c r="G4" s="4"/>
      <c r="J4" s="4"/>
      <c r="R4" s="4"/>
    </row>
    <row r="5" spans="1:18" x14ac:dyDescent="0.3">
      <c r="A5" s="83">
        <v>120</v>
      </c>
      <c r="B5" s="4">
        <v>1</v>
      </c>
      <c r="C5" s="4"/>
      <c r="D5" s="4"/>
      <c r="E5" s="4"/>
      <c r="F5" s="17"/>
      <c r="G5" s="4"/>
      <c r="J5" s="4"/>
      <c r="R5" s="4"/>
    </row>
    <row r="6" spans="1:18" x14ac:dyDescent="0.3">
      <c r="A6" s="83">
        <v>130</v>
      </c>
      <c r="B6" s="4">
        <v>0.95</v>
      </c>
      <c r="C6" s="4"/>
      <c r="D6" s="4"/>
      <c r="E6" s="4"/>
      <c r="F6" s="17"/>
      <c r="G6" s="4"/>
      <c r="J6" s="4"/>
      <c r="R6" s="4"/>
    </row>
    <row r="7" spans="1:18" x14ac:dyDescent="0.3">
      <c r="A7" s="83">
        <v>130</v>
      </c>
      <c r="B7" s="4">
        <v>1.3</v>
      </c>
      <c r="C7" s="4"/>
      <c r="D7" s="4"/>
      <c r="E7" s="4"/>
      <c r="F7" s="85"/>
      <c r="G7" s="4"/>
      <c r="J7" s="4"/>
      <c r="R7" s="4"/>
    </row>
    <row r="8" spans="1:18" x14ac:dyDescent="0.3">
      <c r="A8" s="83">
        <v>160</v>
      </c>
      <c r="B8" s="4">
        <v>1.8</v>
      </c>
      <c r="C8" s="4"/>
      <c r="D8" s="4"/>
      <c r="E8" s="4"/>
      <c r="F8" s="85"/>
      <c r="G8" s="4"/>
      <c r="R8" s="4"/>
    </row>
    <row r="9" spans="1:18" x14ac:dyDescent="0.3">
      <c r="A9" s="83">
        <v>190</v>
      </c>
      <c r="B9" s="4">
        <v>2.8</v>
      </c>
      <c r="C9" s="4"/>
      <c r="D9" s="4"/>
      <c r="E9" s="4"/>
      <c r="F9" s="85"/>
      <c r="G9" s="85"/>
      <c r="I9" s="85"/>
      <c r="J9" s="85"/>
      <c r="R9" s="4"/>
    </row>
    <row r="10" spans="1:18" x14ac:dyDescent="0.3">
      <c r="A10" s="83">
        <v>200</v>
      </c>
      <c r="B10" s="4">
        <v>2.5</v>
      </c>
      <c r="C10" s="4"/>
      <c r="D10" s="4"/>
      <c r="E10" s="4"/>
      <c r="F10" s="85"/>
      <c r="G10" s="85"/>
      <c r="H10" s="87"/>
      <c r="I10" s="17"/>
      <c r="J10" s="17"/>
      <c r="R10" s="4"/>
    </row>
    <row r="11" spans="1:18" x14ac:dyDescent="0.3">
      <c r="A11" s="83">
        <v>240</v>
      </c>
      <c r="B11" s="4">
        <v>4.3</v>
      </c>
      <c r="C11" s="4"/>
      <c r="D11" s="4"/>
      <c r="E11" s="4"/>
      <c r="F11" s="85"/>
      <c r="G11" s="85"/>
      <c r="H11" s="11"/>
      <c r="I11" s="17"/>
      <c r="J11" s="17"/>
      <c r="R11" s="4"/>
    </row>
    <row r="12" spans="1:18" x14ac:dyDescent="0.3">
      <c r="A12" s="83">
        <v>250</v>
      </c>
      <c r="B12" s="4">
        <v>4.5</v>
      </c>
      <c r="C12" s="4"/>
      <c r="D12" s="4"/>
      <c r="E12" s="4"/>
      <c r="F12" s="73"/>
      <c r="G12" s="85"/>
      <c r="H12" s="87"/>
      <c r="I12" s="17"/>
      <c r="J12" s="17"/>
      <c r="R12" s="4"/>
    </row>
    <row r="13" spans="1:18" x14ac:dyDescent="0.3">
      <c r="A13" s="82"/>
      <c r="B13" s="82"/>
      <c r="C13" s="86"/>
      <c r="D13" s="86"/>
      <c r="E13" s="86"/>
      <c r="F13" s="73"/>
      <c r="G13" s="85"/>
      <c r="H13" s="11"/>
      <c r="I13" s="17"/>
      <c r="J13" s="17"/>
    </row>
    <row r="14" spans="1:18" x14ac:dyDescent="0.3">
      <c r="A14" s="17"/>
      <c r="B14" s="17"/>
      <c r="C14" s="4"/>
      <c r="D14" s="4"/>
      <c r="E14" s="4"/>
      <c r="F14" s="73"/>
      <c r="G14" s="85"/>
      <c r="H14" s="11"/>
      <c r="I14" s="17"/>
      <c r="J14" s="17"/>
    </row>
    <row r="15" spans="1:18" x14ac:dyDescent="0.3">
      <c r="C15" s="18"/>
      <c r="D15" s="18"/>
      <c r="E15" s="18"/>
      <c r="F15" s="73"/>
      <c r="G15" s="85"/>
      <c r="H15" s="11"/>
      <c r="I15" s="17"/>
      <c r="J15" s="17"/>
    </row>
    <row r="16" spans="1:18" x14ac:dyDescent="0.3">
      <c r="C16" s="18"/>
      <c r="D16" s="18"/>
      <c r="E16" s="18"/>
      <c r="F16" s="74"/>
      <c r="G16" s="85"/>
      <c r="H16" s="11"/>
      <c r="I16" s="17"/>
      <c r="J16" s="17"/>
    </row>
    <row r="17" spans="3:10" x14ac:dyDescent="0.3">
      <c r="C17" s="85"/>
      <c r="D17" s="85"/>
      <c r="E17" s="85"/>
      <c r="F17" s="85"/>
      <c r="G17" s="85"/>
      <c r="H17" s="85"/>
      <c r="J17" s="24"/>
    </row>
    <row r="18" spans="3:10" x14ac:dyDescent="0.3">
      <c r="C18" s="85"/>
      <c r="D18" s="11"/>
      <c r="E18" s="85"/>
      <c r="F18" s="85"/>
      <c r="G18" s="85"/>
      <c r="H18" s="85"/>
      <c r="J18" s="17"/>
    </row>
    <row r="19" spans="3:10" x14ac:dyDescent="0.3">
      <c r="C19" s="85"/>
      <c r="D19" s="85"/>
      <c r="E19" s="85"/>
      <c r="F19" s="85"/>
      <c r="G19" s="85"/>
      <c r="H19" s="85"/>
      <c r="J19" s="17"/>
    </row>
    <row r="20" spans="3:10" x14ac:dyDescent="0.3">
      <c r="G20" s="85"/>
      <c r="H20" s="85"/>
      <c r="J20" s="17"/>
    </row>
    <row r="21" spans="3:10" x14ac:dyDescent="0.3">
      <c r="G21" s="85"/>
      <c r="H21" s="85"/>
      <c r="J21" s="17"/>
    </row>
    <row r="22" spans="3:10" x14ac:dyDescent="0.3">
      <c r="G22" s="85"/>
      <c r="H22" s="85"/>
      <c r="J22" s="17"/>
    </row>
    <row r="23" spans="3:10" x14ac:dyDescent="0.3">
      <c r="G23" s="85"/>
      <c r="H23" s="85"/>
      <c r="J23" s="17"/>
    </row>
    <row r="24" spans="3:10" x14ac:dyDescent="0.3">
      <c r="G24" s="85"/>
      <c r="H24" s="85"/>
      <c r="J24" s="17"/>
    </row>
    <row r="25" spans="3:10" x14ac:dyDescent="0.3">
      <c r="G25" s="85"/>
      <c r="H25" s="85"/>
      <c r="J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DBF-F4F2-45D0-9265-E517EA6518FB}">
  <dimension ref="A1:S25"/>
  <sheetViews>
    <sheetView workbookViewId="0">
      <selection activeCell="D8" sqref="D8"/>
    </sheetView>
  </sheetViews>
  <sheetFormatPr defaultRowHeight="14.4" x14ac:dyDescent="0.3"/>
  <cols>
    <col min="1" max="1" width="6" style="83" bestFit="1" customWidth="1"/>
    <col min="2" max="4" width="12.109375" style="83" bestFit="1" customWidth="1"/>
    <col min="5" max="5" width="12.5546875" style="83" bestFit="1" customWidth="1"/>
    <col min="6" max="6" width="8.5546875" style="83" bestFit="1" customWidth="1"/>
    <col min="7" max="7" width="9.21875" style="83" bestFit="1" customWidth="1"/>
    <col min="8" max="16384" width="8.88671875" style="83"/>
  </cols>
  <sheetData>
    <row r="1" spans="1:19" x14ac:dyDescent="0.3">
      <c r="B1" s="83" t="s">
        <v>205</v>
      </c>
      <c r="C1" s="83" t="s">
        <v>206</v>
      </c>
      <c r="D1" s="83" t="s">
        <v>144</v>
      </c>
      <c r="E1" s="83" t="s">
        <v>142</v>
      </c>
      <c r="F1" s="83" t="s">
        <v>143</v>
      </c>
      <c r="H1" s="83" t="s">
        <v>198</v>
      </c>
      <c r="I1" s="83">
        <f>D13-(B13*C13)/11</f>
        <v>876.4545454545455</v>
      </c>
    </row>
    <row r="2" spans="1:19" x14ac:dyDescent="0.3">
      <c r="B2" s="83">
        <v>75</v>
      </c>
      <c r="C2" s="4">
        <v>0</v>
      </c>
      <c r="D2" s="4">
        <f>B2*C2</f>
        <v>0</v>
      </c>
      <c r="E2" s="4">
        <f>B2^2</f>
        <v>5625</v>
      </c>
      <c r="F2" s="4">
        <f>C2^2</f>
        <v>0</v>
      </c>
      <c r="G2" s="17"/>
      <c r="H2" s="4" t="s">
        <v>199</v>
      </c>
      <c r="I2" s="83">
        <f>E13-B13^2/11</f>
        <v>34440.909090909088</v>
      </c>
      <c r="K2" s="4"/>
      <c r="S2" s="4"/>
    </row>
    <row r="3" spans="1:19" x14ac:dyDescent="0.3">
      <c r="B3" s="83">
        <v>100</v>
      </c>
      <c r="C3" s="4">
        <v>0.65</v>
      </c>
      <c r="D3" s="4">
        <f t="shared" ref="D3:D12" si="0">B3*C3</f>
        <v>65</v>
      </c>
      <c r="E3" s="4">
        <f t="shared" ref="E3:F12" si="1">B3^2</f>
        <v>10000</v>
      </c>
      <c r="F3" s="4">
        <f t="shared" si="1"/>
        <v>0.42250000000000004</v>
      </c>
      <c r="G3" s="17"/>
      <c r="H3" s="4" t="s">
        <v>200</v>
      </c>
      <c r="I3" s="83">
        <f>F13-C13^2/11</f>
        <v>22.872272727272716</v>
      </c>
      <c r="K3" s="4"/>
      <c r="S3" s="4"/>
    </row>
    <row r="4" spans="1:19" x14ac:dyDescent="0.3">
      <c r="B4" s="83">
        <v>100</v>
      </c>
      <c r="C4" s="4">
        <v>0.5</v>
      </c>
      <c r="D4" s="4">
        <f t="shared" si="0"/>
        <v>50</v>
      </c>
      <c r="E4" s="4">
        <f t="shared" si="1"/>
        <v>10000</v>
      </c>
      <c r="F4" s="4">
        <f t="shared" si="1"/>
        <v>0.25</v>
      </c>
      <c r="G4" s="17"/>
      <c r="H4" s="4" t="s">
        <v>201</v>
      </c>
      <c r="I4" s="83">
        <f>I1/I2</f>
        <v>2.5448066517091202E-2</v>
      </c>
      <c r="K4" s="4"/>
      <c r="S4" s="4"/>
    </row>
    <row r="5" spans="1:19" x14ac:dyDescent="0.3">
      <c r="B5" s="83">
        <v>120</v>
      </c>
      <c r="C5" s="4">
        <v>1</v>
      </c>
      <c r="D5" s="4">
        <f t="shared" si="0"/>
        <v>120</v>
      </c>
      <c r="E5" s="4">
        <f t="shared" si="1"/>
        <v>14400</v>
      </c>
      <c r="F5" s="4">
        <f t="shared" si="1"/>
        <v>1</v>
      </c>
      <c r="G5" s="17"/>
      <c r="H5" s="4" t="s">
        <v>202</v>
      </c>
      <c r="I5" s="83">
        <f>C14-I4*B14</f>
        <v>-2.0758611587699622</v>
      </c>
      <c r="K5" s="4"/>
      <c r="S5" s="4"/>
    </row>
    <row r="6" spans="1:19" x14ac:dyDescent="0.3">
      <c r="B6" s="83">
        <v>130</v>
      </c>
      <c r="C6" s="4">
        <v>0.95</v>
      </c>
      <c r="D6" s="4">
        <f t="shared" si="0"/>
        <v>123.5</v>
      </c>
      <c r="E6" s="4">
        <f t="shared" si="1"/>
        <v>16900</v>
      </c>
      <c r="F6" s="4">
        <f t="shared" si="1"/>
        <v>0.90249999999999997</v>
      </c>
      <c r="G6" s="17"/>
      <c r="H6" s="4" t="s">
        <v>203</v>
      </c>
      <c r="I6" s="83">
        <f>I3</f>
        <v>22.872272727272716</v>
      </c>
      <c r="K6" s="4"/>
      <c r="S6" s="4"/>
    </row>
    <row r="7" spans="1:19" x14ac:dyDescent="0.3">
      <c r="B7" s="83">
        <v>130</v>
      </c>
      <c r="C7" s="4">
        <v>1.3</v>
      </c>
      <c r="D7" s="4">
        <f t="shared" si="0"/>
        <v>169</v>
      </c>
      <c r="E7" s="4">
        <f t="shared" si="1"/>
        <v>16900</v>
      </c>
      <c r="F7" s="4">
        <f t="shared" si="1"/>
        <v>1.6900000000000002</v>
      </c>
      <c r="G7" s="85"/>
      <c r="H7" s="4" t="s">
        <v>204</v>
      </c>
      <c r="I7" s="83">
        <f>I1^2/I2</f>
        <v>22.304073571934207</v>
      </c>
      <c r="K7" s="4"/>
      <c r="S7" s="4"/>
    </row>
    <row r="8" spans="1:19" x14ac:dyDescent="0.3">
      <c r="B8" s="83">
        <v>160</v>
      </c>
      <c r="C8" s="4">
        <v>1.8</v>
      </c>
      <c r="D8" s="4">
        <f t="shared" si="0"/>
        <v>288</v>
      </c>
      <c r="E8" s="4">
        <f t="shared" si="1"/>
        <v>25600</v>
      </c>
      <c r="F8" s="4">
        <f t="shared" si="1"/>
        <v>3.24</v>
      </c>
      <c r="G8" s="85"/>
      <c r="H8" s="4" t="s">
        <v>55</v>
      </c>
      <c r="I8" s="83">
        <f>I7/I6</f>
        <v>0.97515773084233159</v>
      </c>
      <c r="S8" s="4"/>
    </row>
    <row r="9" spans="1:19" x14ac:dyDescent="0.3">
      <c r="B9" s="83">
        <v>190</v>
      </c>
      <c r="C9" s="4">
        <v>2.8</v>
      </c>
      <c r="D9" s="4">
        <f t="shared" si="0"/>
        <v>532</v>
      </c>
      <c r="E9" s="4">
        <f t="shared" si="1"/>
        <v>36100</v>
      </c>
      <c r="F9" s="4">
        <f t="shared" si="1"/>
        <v>7.839999999999999</v>
      </c>
      <c r="G9" s="85"/>
      <c r="H9" s="85" t="s">
        <v>179</v>
      </c>
      <c r="I9" s="83">
        <f>I1/SQRT(I2*I3)</f>
        <v>0.98750074979330082</v>
      </c>
      <c r="J9" s="85"/>
      <c r="K9" s="85"/>
      <c r="S9" s="4"/>
    </row>
    <row r="10" spans="1:19" x14ac:dyDescent="0.3">
      <c r="B10" s="83">
        <v>200</v>
      </c>
      <c r="C10" s="4">
        <v>2.5</v>
      </c>
      <c r="D10" s="4">
        <f t="shared" si="0"/>
        <v>500</v>
      </c>
      <c r="E10" s="4">
        <f t="shared" si="1"/>
        <v>40000</v>
      </c>
      <c r="F10" s="4">
        <f t="shared" si="1"/>
        <v>6.25</v>
      </c>
      <c r="G10" s="85"/>
      <c r="H10" s="85"/>
      <c r="I10" s="87"/>
      <c r="J10" s="17"/>
      <c r="K10" s="17"/>
      <c r="S10" s="4"/>
    </row>
    <row r="11" spans="1:19" x14ac:dyDescent="0.3">
      <c r="B11" s="83">
        <v>240</v>
      </c>
      <c r="C11" s="4">
        <v>4.3</v>
      </c>
      <c r="D11" s="4">
        <f t="shared" si="0"/>
        <v>1032</v>
      </c>
      <c r="E11" s="4">
        <f t="shared" si="1"/>
        <v>57600</v>
      </c>
      <c r="F11" s="4">
        <f t="shared" si="1"/>
        <v>18.489999999999998</v>
      </c>
      <c r="G11" s="85"/>
      <c r="H11" s="85"/>
      <c r="I11" s="11"/>
      <c r="J11" s="17"/>
      <c r="K11" s="17"/>
      <c r="S11" s="4"/>
    </row>
    <row r="12" spans="1:19" x14ac:dyDescent="0.3">
      <c r="B12" s="83">
        <v>250</v>
      </c>
      <c r="C12" s="4">
        <v>4.5</v>
      </c>
      <c r="D12" s="4">
        <f t="shared" si="0"/>
        <v>1125</v>
      </c>
      <c r="E12" s="4">
        <f t="shared" si="1"/>
        <v>62500</v>
      </c>
      <c r="F12" s="4">
        <f t="shared" si="1"/>
        <v>20.25</v>
      </c>
      <c r="G12" s="73"/>
      <c r="H12" s="85"/>
      <c r="I12" s="87"/>
      <c r="J12" s="17"/>
      <c r="K12" s="17"/>
      <c r="S12" s="4"/>
    </row>
    <row r="13" spans="1:19" x14ac:dyDescent="0.3">
      <c r="A13" s="82" t="s">
        <v>158</v>
      </c>
      <c r="B13" s="82">
        <f>SUM(B2:B12)</f>
        <v>1695</v>
      </c>
      <c r="C13" s="82">
        <f>SUM(C2:C12)</f>
        <v>20.3</v>
      </c>
      <c r="D13" s="86">
        <f t="shared" ref="D13:F13" si="2">SUM(D2:D12)</f>
        <v>4004.5</v>
      </c>
      <c r="E13" s="86">
        <f t="shared" si="2"/>
        <v>295625</v>
      </c>
      <c r="F13" s="86">
        <f t="shared" si="2"/>
        <v>60.334999999999994</v>
      </c>
      <c r="G13" s="73"/>
      <c r="H13" s="85"/>
      <c r="I13" s="11"/>
      <c r="J13" s="17"/>
      <c r="K13" s="17"/>
    </row>
    <row r="14" spans="1:19" x14ac:dyDescent="0.3">
      <c r="A14" s="83" t="s">
        <v>160</v>
      </c>
      <c r="B14" s="17">
        <f>AVERAGE(B2:B12)</f>
        <v>154.09090909090909</v>
      </c>
      <c r="C14" s="17">
        <f>AVERAGE(C2:C12)</f>
        <v>1.8454545454545455</v>
      </c>
      <c r="D14" s="4"/>
      <c r="E14" s="4"/>
      <c r="F14" s="4"/>
      <c r="G14" s="73"/>
      <c r="H14" s="85"/>
      <c r="I14" s="11"/>
      <c r="J14" s="17"/>
      <c r="K14" s="17"/>
    </row>
    <row r="15" spans="1:19" x14ac:dyDescent="0.3">
      <c r="D15" s="18"/>
      <c r="E15" s="18"/>
      <c r="F15" s="18"/>
      <c r="G15" s="73"/>
      <c r="H15" s="85"/>
      <c r="I15" s="11"/>
      <c r="J15" s="17"/>
      <c r="K15" s="17"/>
    </row>
    <row r="16" spans="1:19" x14ac:dyDescent="0.3">
      <c r="D16" s="18"/>
      <c r="E16" s="18"/>
      <c r="F16" s="18"/>
      <c r="G16" s="74"/>
      <c r="H16" s="85"/>
      <c r="I16" s="11"/>
      <c r="J16" s="17"/>
      <c r="K16" s="17"/>
    </row>
    <row r="17" spans="4:11" x14ac:dyDescent="0.3">
      <c r="D17" s="85"/>
      <c r="E17" s="85"/>
      <c r="F17" s="85"/>
      <c r="G17" s="85"/>
      <c r="H17" s="85"/>
      <c r="I17" s="85"/>
      <c r="K17" s="24"/>
    </row>
    <row r="18" spans="4:11" x14ac:dyDescent="0.3">
      <c r="D18" s="85"/>
      <c r="E18" s="11"/>
      <c r="F18" s="85"/>
      <c r="G18" s="85"/>
      <c r="H18" s="85"/>
      <c r="I18" s="85"/>
      <c r="K18" s="17"/>
    </row>
    <row r="19" spans="4:11" x14ac:dyDescent="0.3">
      <c r="D19" s="85"/>
      <c r="E19" s="85"/>
      <c r="F19" s="85"/>
      <c r="G19" s="85"/>
      <c r="H19" s="85"/>
      <c r="I19" s="85"/>
      <c r="K19" s="17"/>
    </row>
    <row r="20" spans="4:11" x14ac:dyDescent="0.3">
      <c r="H20" s="85"/>
      <c r="I20" s="85"/>
      <c r="K20" s="17"/>
    </row>
    <row r="21" spans="4:11" x14ac:dyDescent="0.3">
      <c r="H21" s="85"/>
      <c r="I21" s="85"/>
      <c r="K21" s="17"/>
    </row>
    <row r="22" spans="4:11" x14ac:dyDescent="0.3">
      <c r="H22" s="85"/>
      <c r="I22" s="85"/>
      <c r="K22" s="17"/>
    </row>
    <row r="23" spans="4:11" x14ac:dyDescent="0.3">
      <c r="H23" s="85"/>
      <c r="I23" s="85"/>
      <c r="K23" s="17"/>
    </row>
    <row r="24" spans="4:11" x14ac:dyDescent="0.3">
      <c r="H24" s="85"/>
      <c r="I24" s="85"/>
      <c r="K24" s="17"/>
    </row>
    <row r="25" spans="4:11" x14ac:dyDescent="0.3">
      <c r="H25" s="85"/>
      <c r="I25" s="85"/>
      <c r="K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DDC-BE10-4B63-AF76-A436FCFFE5A6}">
  <dimension ref="A1:C14"/>
  <sheetViews>
    <sheetView workbookViewId="0">
      <selection activeCell="G9" sqref="G9"/>
    </sheetView>
  </sheetViews>
  <sheetFormatPr defaultRowHeight="15" x14ac:dyDescent="0.3"/>
  <cols>
    <col min="1" max="1" width="9" style="88" bestFit="1" customWidth="1"/>
    <col min="2" max="3" width="9.77734375" style="88" bestFit="1" customWidth="1"/>
    <col min="4" max="16384" width="8.88671875" style="88"/>
  </cols>
  <sheetData>
    <row r="1" spans="1:3" ht="15.6" x14ac:dyDescent="0.3">
      <c r="A1" s="89" t="s">
        <v>207</v>
      </c>
      <c r="B1" s="89" t="s">
        <v>174</v>
      </c>
      <c r="C1" s="89" t="s">
        <v>175</v>
      </c>
    </row>
    <row r="2" spans="1:3" ht="15.6" x14ac:dyDescent="0.3">
      <c r="A2" s="91">
        <v>1</v>
      </c>
      <c r="B2" s="92">
        <v>0.60199999999999998</v>
      </c>
      <c r="C2" s="92">
        <v>0.61899999999999999</v>
      </c>
    </row>
    <row r="3" spans="1:3" ht="15.6" x14ac:dyDescent="0.3">
      <c r="A3" s="91">
        <v>2</v>
      </c>
      <c r="B3" s="92">
        <v>0.63600000000000001</v>
      </c>
      <c r="C3" s="92">
        <v>0.62</v>
      </c>
    </row>
    <row r="4" spans="1:3" ht="15.6" x14ac:dyDescent="0.3">
      <c r="A4" s="91">
        <v>3</v>
      </c>
      <c r="B4" s="92">
        <v>0.60399999999999998</v>
      </c>
      <c r="C4" s="92">
        <v>0.62</v>
      </c>
    </row>
    <row r="5" spans="1:3" ht="15.6" x14ac:dyDescent="0.3">
      <c r="A5" s="91">
        <v>4</v>
      </c>
      <c r="B5" s="92">
        <v>0.54800000000000004</v>
      </c>
      <c r="C5" s="92">
        <v>0.53800000000000003</v>
      </c>
    </row>
    <row r="6" spans="1:3" ht="15.6" x14ac:dyDescent="0.3">
      <c r="A6" s="91">
        <v>5</v>
      </c>
      <c r="B6" s="92">
        <v>0.59</v>
      </c>
      <c r="C6" s="92">
        <v>0.61599999999999999</v>
      </c>
    </row>
    <row r="7" spans="1:3" ht="15.6" x14ac:dyDescent="0.3">
      <c r="A7" s="91">
        <v>6</v>
      </c>
      <c r="B7" s="92">
        <v>0.59199999999999997</v>
      </c>
      <c r="C7" s="92">
        <v>0.60099999999999998</v>
      </c>
    </row>
    <row r="8" spans="1:3" ht="15.6" x14ac:dyDescent="0.3">
      <c r="A8" s="91">
        <v>7</v>
      </c>
      <c r="B8" s="92">
        <v>0.625</v>
      </c>
      <c r="C8" s="92">
        <v>0.66400000000000003</v>
      </c>
    </row>
    <row r="9" spans="1:3" ht="15.6" x14ac:dyDescent="0.3">
      <c r="A9" s="91">
        <v>8</v>
      </c>
      <c r="B9" s="92">
        <v>0.64100000000000001</v>
      </c>
      <c r="C9" s="92">
        <v>0.65200000000000002</v>
      </c>
    </row>
    <row r="10" spans="1:3" ht="15.6" x14ac:dyDescent="0.3">
      <c r="A10" s="91">
        <v>9</v>
      </c>
      <c r="B10" s="92">
        <v>0.60599999999999998</v>
      </c>
      <c r="C10" s="92">
        <v>0.57899999999999996</v>
      </c>
    </row>
    <row r="11" spans="1:3" ht="15.6" x14ac:dyDescent="0.3">
      <c r="A11" s="91">
        <v>10</v>
      </c>
      <c r="B11" s="92">
        <v>0.502</v>
      </c>
      <c r="C11" s="92">
        <v>0.501</v>
      </c>
    </row>
    <row r="12" spans="1:3" ht="15.6" x14ac:dyDescent="0.3">
      <c r="A12" s="98">
        <v>11</v>
      </c>
      <c r="B12" s="99">
        <v>0.58799999999999997</v>
      </c>
      <c r="C12" s="99">
        <v>0.59</v>
      </c>
    </row>
    <row r="13" spans="1:3" ht="15.6" x14ac:dyDescent="0.3">
      <c r="A13" s="98">
        <v>12</v>
      </c>
      <c r="B13" s="99">
        <v>0.59399999999999997</v>
      </c>
      <c r="C13" s="99">
        <v>0.622</v>
      </c>
    </row>
    <row r="14" spans="1:3" ht="15.6" x14ac:dyDescent="0.3">
      <c r="A14" s="98">
        <v>13</v>
      </c>
      <c r="B14" s="99">
        <v>0.626</v>
      </c>
      <c r="C14" s="99">
        <v>0.60599999999999998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6D57-738D-45F7-9FB6-D1DB8E58E523}">
  <dimension ref="A1:J16"/>
  <sheetViews>
    <sheetView workbookViewId="0">
      <selection activeCell="I13" sqref="I13"/>
    </sheetView>
  </sheetViews>
  <sheetFormatPr defaultRowHeight="15.6" x14ac:dyDescent="0.3"/>
  <cols>
    <col min="1" max="1" width="8.88671875" style="89"/>
    <col min="2" max="2" width="9.109375" style="89" bestFit="1" customWidth="1"/>
    <col min="3" max="4" width="9.88671875" style="89" bestFit="1" customWidth="1"/>
    <col min="5" max="7" width="9" style="89" bestFit="1" customWidth="1"/>
    <col min="8" max="9" width="8.88671875" style="89"/>
    <col min="10" max="10" width="10.21875" style="89" bestFit="1" customWidth="1"/>
    <col min="11" max="16384" width="8.88671875" style="89"/>
  </cols>
  <sheetData>
    <row r="1" spans="1:10" x14ac:dyDescent="0.3">
      <c r="B1" s="89" t="s">
        <v>207</v>
      </c>
      <c r="C1" s="89" t="s">
        <v>174</v>
      </c>
      <c r="D1" s="89" t="s">
        <v>175</v>
      </c>
      <c r="E1" s="90" t="s">
        <v>144</v>
      </c>
      <c r="F1" s="90" t="s">
        <v>142</v>
      </c>
      <c r="G1" s="90" t="s">
        <v>143</v>
      </c>
      <c r="H1" s="90"/>
      <c r="I1" s="90" t="s">
        <v>198</v>
      </c>
      <c r="J1" s="90">
        <f>E15-(C15*D15)/13</f>
        <v>1.7445076923076286E-2</v>
      </c>
    </row>
    <row r="2" spans="1:10" x14ac:dyDescent="0.3">
      <c r="B2" s="91">
        <v>1</v>
      </c>
      <c r="C2" s="92">
        <v>0.60199999999999998</v>
      </c>
      <c r="D2" s="92">
        <v>0.61899999999999999</v>
      </c>
      <c r="E2" s="93">
        <f>C2*D2</f>
        <v>0.37263799999999997</v>
      </c>
      <c r="F2" s="93">
        <f>C2^2</f>
        <v>0.36240399999999995</v>
      </c>
      <c r="G2" s="93">
        <f>D2^2</f>
        <v>0.38316099999999997</v>
      </c>
      <c r="H2" s="94"/>
      <c r="I2" s="93" t="s">
        <v>199</v>
      </c>
      <c r="J2" s="90">
        <f>F15-C15^2/13</f>
        <v>1.682323076922998E-2</v>
      </c>
    </row>
    <row r="3" spans="1:10" x14ac:dyDescent="0.3">
      <c r="B3" s="91">
        <v>2</v>
      </c>
      <c r="C3" s="92">
        <v>0.63600000000000001</v>
      </c>
      <c r="D3" s="92">
        <v>0.62</v>
      </c>
      <c r="E3" s="93">
        <f t="shared" ref="E3:E12" si="0">C3*D3</f>
        <v>0.39432</v>
      </c>
      <c r="F3" s="93">
        <f t="shared" ref="F3:G12" si="1">C3^2</f>
        <v>0.40449600000000002</v>
      </c>
      <c r="G3" s="93">
        <f t="shared" si="1"/>
        <v>0.38440000000000002</v>
      </c>
      <c r="H3" s="94"/>
      <c r="I3" s="93" t="s">
        <v>200</v>
      </c>
      <c r="J3" s="90">
        <f>G15-D15^2/13</f>
        <v>2.2863692307692141E-2</v>
      </c>
    </row>
    <row r="4" spans="1:10" x14ac:dyDescent="0.3">
      <c r="B4" s="91">
        <v>3</v>
      </c>
      <c r="C4" s="92">
        <v>0.60399999999999998</v>
      </c>
      <c r="D4" s="92">
        <v>0.62</v>
      </c>
      <c r="E4" s="93">
        <f t="shared" si="0"/>
        <v>0.37447999999999998</v>
      </c>
      <c r="F4" s="93">
        <f t="shared" si="1"/>
        <v>0.36481599999999997</v>
      </c>
      <c r="G4" s="93">
        <f t="shared" si="1"/>
        <v>0.38440000000000002</v>
      </c>
      <c r="H4" s="94"/>
      <c r="I4" s="93" t="s">
        <v>179</v>
      </c>
      <c r="J4" s="95">
        <f>J1/SQRT(J2*J3)</f>
        <v>0.88949805787377378</v>
      </c>
    </row>
    <row r="5" spans="1:10" x14ac:dyDescent="0.3">
      <c r="B5" s="91">
        <v>4</v>
      </c>
      <c r="C5" s="92">
        <v>0.54800000000000004</v>
      </c>
      <c r="D5" s="92">
        <v>0.53800000000000003</v>
      </c>
      <c r="E5" s="93">
        <f t="shared" si="0"/>
        <v>0.29482400000000003</v>
      </c>
      <c r="F5" s="93">
        <f t="shared" si="1"/>
        <v>0.30030400000000007</v>
      </c>
      <c r="G5" s="93">
        <f t="shared" si="1"/>
        <v>0.28944400000000003</v>
      </c>
      <c r="H5" s="94"/>
      <c r="I5" s="93"/>
      <c r="J5" s="90"/>
    </row>
    <row r="6" spans="1:10" x14ac:dyDescent="0.3">
      <c r="B6" s="91">
        <v>5</v>
      </c>
      <c r="C6" s="92">
        <v>0.59</v>
      </c>
      <c r="D6" s="92">
        <v>0.61599999999999999</v>
      </c>
      <c r="E6" s="93">
        <f t="shared" si="0"/>
        <v>0.36343999999999999</v>
      </c>
      <c r="F6" s="93">
        <f t="shared" si="1"/>
        <v>0.34809999999999997</v>
      </c>
      <c r="G6" s="93">
        <f t="shared" si="1"/>
        <v>0.37945600000000002</v>
      </c>
      <c r="H6" s="94"/>
      <c r="I6" s="93"/>
      <c r="J6" s="90"/>
    </row>
    <row r="7" spans="1:10" x14ac:dyDescent="0.3">
      <c r="B7" s="91">
        <v>6</v>
      </c>
      <c r="C7" s="92">
        <v>0.59199999999999997</v>
      </c>
      <c r="D7" s="92">
        <v>0.60099999999999998</v>
      </c>
      <c r="E7" s="93">
        <f t="shared" si="0"/>
        <v>0.355792</v>
      </c>
      <c r="F7" s="93">
        <f t="shared" si="1"/>
        <v>0.35046399999999994</v>
      </c>
      <c r="G7" s="93">
        <f t="shared" si="1"/>
        <v>0.36120099999999999</v>
      </c>
      <c r="I7" s="93"/>
      <c r="J7" s="90"/>
    </row>
    <row r="8" spans="1:10" x14ac:dyDescent="0.3">
      <c r="B8" s="91">
        <v>7</v>
      </c>
      <c r="C8" s="92">
        <v>0.625</v>
      </c>
      <c r="D8" s="92">
        <v>0.66400000000000003</v>
      </c>
      <c r="E8" s="93">
        <f t="shared" si="0"/>
        <v>0.41500000000000004</v>
      </c>
      <c r="F8" s="93">
        <f t="shared" si="1"/>
        <v>0.390625</v>
      </c>
      <c r="G8" s="93">
        <f t="shared" si="1"/>
        <v>0.44089600000000007</v>
      </c>
      <c r="I8" s="93"/>
      <c r="J8" s="90"/>
    </row>
    <row r="9" spans="1:10" x14ac:dyDescent="0.3">
      <c r="B9" s="91">
        <v>8</v>
      </c>
      <c r="C9" s="92">
        <v>0.64100000000000001</v>
      </c>
      <c r="D9" s="92">
        <v>0.65200000000000002</v>
      </c>
      <c r="E9" s="93">
        <f t="shared" si="0"/>
        <v>0.41793200000000003</v>
      </c>
      <c r="F9" s="93">
        <f t="shared" si="1"/>
        <v>0.410881</v>
      </c>
      <c r="G9" s="93">
        <f t="shared" si="1"/>
        <v>0.42510400000000004</v>
      </c>
      <c r="J9" s="90"/>
    </row>
    <row r="10" spans="1:10" x14ac:dyDescent="0.3">
      <c r="B10" s="91">
        <v>9</v>
      </c>
      <c r="C10" s="92">
        <v>0.60599999999999998</v>
      </c>
      <c r="D10" s="92">
        <v>0.57899999999999996</v>
      </c>
      <c r="E10" s="93">
        <f t="shared" si="0"/>
        <v>0.35087399999999996</v>
      </c>
      <c r="F10" s="93">
        <f t="shared" si="1"/>
        <v>0.36723600000000001</v>
      </c>
      <c r="G10" s="93">
        <f t="shared" si="1"/>
        <v>0.33524099999999996</v>
      </c>
      <c r="J10" s="96"/>
    </row>
    <row r="11" spans="1:10" x14ac:dyDescent="0.3">
      <c r="B11" s="91">
        <v>10</v>
      </c>
      <c r="C11" s="92">
        <v>0.502</v>
      </c>
      <c r="D11" s="92">
        <v>0.501</v>
      </c>
      <c r="E11" s="93">
        <f t="shared" si="0"/>
        <v>0.251502</v>
      </c>
      <c r="F11" s="93">
        <f t="shared" si="1"/>
        <v>0.25200400000000001</v>
      </c>
      <c r="G11" s="93">
        <f t="shared" si="1"/>
        <v>0.25100099999999997</v>
      </c>
      <c r="J11" s="97"/>
    </row>
    <row r="12" spans="1:10" x14ac:dyDescent="0.3">
      <c r="B12" s="98">
        <v>11</v>
      </c>
      <c r="C12" s="99">
        <v>0.58799999999999997</v>
      </c>
      <c r="D12" s="99">
        <v>0.59</v>
      </c>
      <c r="E12" s="93">
        <f t="shared" si="0"/>
        <v>0.34691999999999995</v>
      </c>
      <c r="F12" s="93">
        <f t="shared" si="1"/>
        <v>0.34574399999999994</v>
      </c>
      <c r="G12" s="93">
        <f t="shared" si="1"/>
        <v>0.34809999999999997</v>
      </c>
      <c r="H12" s="100"/>
      <c r="J12" s="96"/>
    </row>
    <row r="13" spans="1:10" x14ac:dyDescent="0.3">
      <c r="B13" s="98">
        <v>12</v>
      </c>
      <c r="C13" s="99">
        <v>0.59399999999999997</v>
      </c>
      <c r="D13" s="99">
        <v>0.622</v>
      </c>
      <c r="E13" s="93">
        <f t="shared" ref="E13:E14" si="2">C13*D13</f>
        <v>0.36946799999999996</v>
      </c>
      <c r="F13" s="93">
        <f t="shared" ref="F13:F14" si="3">C13^2</f>
        <v>0.35283599999999998</v>
      </c>
      <c r="G13" s="93">
        <f t="shared" ref="G13:G14" si="4">D13^2</f>
        <v>0.38688400000000001</v>
      </c>
      <c r="H13" s="100"/>
      <c r="J13" s="97"/>
    </row>
    <row r="14" spans="1:10" x14ac:dyDescent="0.3">
      <c r="B14" s="98">
        <v>13</v>
      </c>
      <c r="C14" s="99">
        <v>0.626</v>
      </c>
      <c r="D14" s="99">
        <v>0.60599999999999998</v>
      </c>
      <c r="E14" s="93">
        <f t="shared" si="2"/>
        <v>0.37935599999999997</v>
      </c>
      <c r="F14" s="93">
        <f t="shared" si="3"/>
        <v>0.391876</v>
      </c>
      <c r="G14" s="93">
        <f t="shared" si="4"/>
        <v>0.36723600000000001</v>
      </c>
    </row>
    <row r="15" spans="1:10" x14ac:dyDescent="0.3">
      <c r="A15" s="90" t="s">
        <v>158</v>
      </c>
      <c r="C15" s="94">
        <f>SUM(C2:C14)</f>
        <v>7.7540000000000004</v>
      </c>
      <c r="D15" s="94">
        <f>SUM(D2:D14)</f>
        <v>7.8280000000000003</v>
      </c>
      <c r="E15" s="94">
        <f t="shared" ref="E15:G15" si="5">SUM(E2:E14)</f>
        <v>4.6865459999999999</v>
      </c>
      <c r="F15" s="94">
        <f t="shared" si="5"/>
        <v>4.6417859999999997</v>
      </c>
      <c r="G15" s="94">
        <f t="shared" si="5"/>
        <v>4.7365240000000002</v>
      </c>
    </row>
    <row r="16" spans="1:10" x14ac:dyDescent="0.3">
      <c r="A16" s="90"/>
      <c r="C16" s="94"/>
      <c r="D16" s="94"/>
      <c r="E16" s="93"/>
      <c r="F16" s="93"/>
      <c r="G16" s="9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REG_DATA</vt:lpstr>
      <vt:lpstr>REG_ANALISE</vt:lpstr>
      <vt:lpstr>REG_DEL_DATA</vt:lpstr>
      <vt:lpstr>REG_DEL_ANALISE</vt:lpstr>
      <vt:lpstr>REG_PRATICA</vt:lpstr>
      <vt:lpstr>REG_PRATICA_ANALISE</vt:lpstr>
      <vt:lpstr>COR_DATA_DENSIDADE</vt:lpstr>
      <vt:lpstr>COR_DATA_DENSIDADE_ANALISE</vt:lpstr>
      <vt:lpstr>CORRELACAO_DATA</vt:lpstr>
      <vt:lpstr>CORRELACAO_ANALISE</vt:lpstr>
      <vt:lpstr>COR_EXERCICIO</vt:lpstr>
      <vt:lpstr>REG_EXERCICIO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</vt:lpstr>
      <vt:lpstr>FAT1_CI2</vt:lpstr>
      <vt:lpstr>FAT1_CI2_TAB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2022-07-11T13:21:30Z</dcterms:modified>
</cp:coreProperties>
</file>