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"/>
    </mc:Choice>
  </mc:AlternateContent>
  <xr:revisionPtr revIDLastSave="0" documentId="8_{08284D9C-AF7A-4473-AF9A-2370D054305A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Parte A" sheetId="1" r:id="rId1"/>
    <sheet name="Parte B" sheetId="2" r:id="rId2"/>
    <sheet name="Parte 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G19" i="2" s="1"/>
  <c r="F16" i="2"/>
  <c r="G17" i="2" s="1"/>
  <c r="F7" i="2"/>
  <c r="G9" i="2" s="1"/>
  <c r="F10" i="2"/>
  <c r="G12" i="2" s="1"/>
  <c r="F13" i="2"/>
  <c r="G13" i="2" s="1"/>
  <c r="L6" i="3"/>
  <c r="I6" i="3"/>
  <c r="K7" i="3"/>
  <c r="K8" i="3"/>
  <c r="K9" i="3"/>
  <c r="K10" i="3"/>
  <c r="K6" i="3"/>
  <c r="J6" i="3"/>
  <c r="J7" i="3"/>
  <c r="J8" i="3"/>
  <c r="J9" i="3"/>
  <c r="J10" i="3"/>
  <c r="G10" i="3"/>
  <c r="G9" i="3"/>
  <c r="G8" i="3"/>
  <c r="G7" i="3"/>
  <c r="G6" i="3"/>
  <c r="E6" i="3"/>
  <c r="I7" i="1"/>
  <c r="D7" i="1"/>
  <c r="I6" i="1"/>
  <c r="D6" i="1"/>
  <c r="M5" i="1"/>
  <c r="L5" i="1"/>
  <c r="K5" i="1"/>
  <c r="J5" i="1"/>
  <c r="I5" i="1"/>
  <c r="H5" i="1"/>
  <c r="E5" i="1"/>
  <c r="D5" i="1"/>
  <c r="C5" i="1"/>
  <c r="G20" i="2" l="1"/>
  <c r="H19" i="2" s="1"/>
  <c r="G21" i="2"/>
  <c r="G16" i="2"/>
  <c r="H16" i="2" s="1"/>
  <c r="G18" i="2"/>
  <c r="G14" i="2"/>
  <c r="G15" i="2"/>
  <c r="H13" i="2" s="1"/>
  <c r="G10" i="2"/>
  <c r="G11" i="2"/>
  <c r="G7" i="2"/>
  <c r="G8" i="2"/>
  <c r="H10" i="2" l="1"/>
  <c r="H7" i="2"/>
</calcChain>
</file>

<file path=xl/sharedStrings.xml><?xml version="1.0" encoding="utf-8"?>
<sst xmlns="http://schemas.openxmlformats.org/spreadsheetml/2006/main" count="56" uniqueCount="37">
  <si>
    <t>Horizontal</t>
  </si>
  <si>
    <t>Distância  ~L +- Δlm</t>
  </si>
  <si>
    <t>Tempo ~t+- Δtm</t>
  </si>
  <si>
    <t>Velocidade</t>
  </si>
  <si>
    <t>L</t>
  </si>
  <si>
    <t>Δli</t>
  </si>
  <si>
    <t>~L</t>
  </si>
  <si>
    <t>d~L</t>
  </si>
  <si>
    <t>ΔLm</t>
  </si>
  <si>
    <t>t</t>
  </si>
  <si>
    <t>Δti</t>
  </si>
  <si>
    <t>~t</t>
  </si>
  <si>
    <t>d~t</t>
  </si>
  <si>
    <t xml:space="preserve">Δtm </t>
  </si>
  <si>
    <t>V</t>
  </si>
  <si>
    <t>ΔV</t>
  </si>
  <si>
    <t>%</t>
  </si>
  <si>
    <t>mm</t>
  </si>
  <si>
    <t>s</t>
  </si>
  <si>
    <t>m/s</t>
  </si>
  <si>
    <t>Altura</t>
  </si>
  <si>
    <t>Ângulo</t>
  </si>
  <si>
    <t>Gravidade(m/s^2):</t>
  </si>
  <si>
    <t>Parte C</t>
  </si>
  <si>
    <t>L(mm):</t>
  </si>
  <si>
    <t>Massa do pêndulo(g)</t>
  </si>
  <si>
    <t>Massa do projétil(g)</t>
  </si>
  <si>
    <t>Ângulos(º)</t>
  </si>
  <si>
    <t>~α(º)</t>
  </si>
  <si>
    <t>Δα(º)</t>
  </si>
  <si>
    <t>h(mm)</t>
  </si>
  <si>
    <t>Δh(mm)</t>
  </si>
  <si>
    <r>
      <t>v</t>
    </r>
    <r>
      <rPr>
        <b/>
        <sz val="7.05"/>
        <color rgb="FF000000"/>
        <rFont val="Nimbus Sans"/>
      </rPr>
      <t>0</t>
    </r>
    <r>
      <rPr>
        <b/>
        <sz val="10.9"/>
        <color rgb="FF000000"/>
        <rFont val="Nimbus Sans"/>
      </rPr>
      <t>(m/s)</t>
    </r>
  </si>
  <si>
    <t>Δv0(m/s)</t>
  </si>
  <si>
    <t>m</t>
  </si>
  <si>
    <t>~h(mm)</t>
  </si>
  <si>
    <t>~v0(m/s)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</si>
</sst>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Nimbus Sans"/>
      <family val="2"/>
    </font>
    <font>
      <sz val="26"/>
      <name val="Nimbus Sans"/>
      <family val="2"/>
    </font>
    <font>
      <sz val="14"/>
      <name val="Nimbus Sans"/>
      <family val="2"/>
    </font>
    <font>
      <sz val="20"/>
      <name val="Nimbus Sans"/>
      <family val="2"/>
    </font>
    <font>
      <b/>
      <sz val="13"/>
      <name val="Nimbus Sans"/>
      <family val="2"/>
    </font>
    <font>
      <u/>
      <sz val="10"/>
      <name val="Nimbus Sans"/>
      <family val="2"/>
    </font>
    <font>
      <sz val="10"/>
      <color rgb="FFFF0000"/>
      <name val="Nimbus Sans"/>
      <family val="2"/>
    </font>
    <font>
      <sz val="13"/>
      <name val="Nimbus Sans"/>
      <family val="2"/>
    </font>
    <font>
      <b/>
      <sz val="13"/>
      <color rgb="FF000000"/>
      <name val="Nimbus Sans"/>
    </font>
    <font>
      <b/>
      <sz val="7.05"/>
      <color rgb="FF000000"/>
      <name val="Nimbus Sans"/>
    </font>
    <font>
      <b/>
      <sz val="10.9"/>
      <color rgb="FF000000"/>
      <name val="Nimbus Sans"/>
    </font>
    <font>
      <b/>
      <sz val="14"/>
      <name val="Nimbus Sans"/>
      <family val="2"/>
    </font>
    <font>
      <b/>
      <u/>
      <sz val="13"/>
      <name val="Nimbus Sans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3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/>
    <xf numFmtId="0" fontId="1" fillId="0" borderId="0" xfId="0" applyFont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/>
    <xf numFmtId="0" fontId="1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Parte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427865266841644"/>
                  <c:y val="-7.5319335083114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'Parte B'!$C$7:$C$21</c:f>
              <c:numCache>
                <c:formatCode>General</c:formatCode>
                <c:ptCount val="15"/>
                <c:pt idx="0">
                  <c:v>30</c:v>
                </c:pt>
                <c:pt idx="3">
                  <c:v>34</c:v>
                </c:pt>
                <c:pt idx="6">
                  <c:v>38</c:v>
                </c:pt>
                <c:pt idx="9">
                  <c:v>40</c:v>
                </c:pt>
                <c:pt idx="10">
                  <c:v>43</c:v>
                </c:pt>
                <c:pt idx="12">
                  <c:v>43</c:v>
                </c:pt>
              </c:numCache>
            </c:numRef>
          </c:xVal>
          <c:yVal>
            <c:numRef>
              <c:f>'Parte B'!$F$7:$F$21</c:f>
              <c:numCache>
                <c:formatCode>General</c:formatCode>
                <c:ptCount val="15"/>
                <c:pt idx="0">
                  <c:v>0.67100000000000004</c:v>
                </c:pt>
                <c:pt idx="3">
                  <c:v>0.70299999999999996</c:v>
                </c:pt>
                <c:pt idx="5">
                  <c:v>725</c:v>
                </c:pt>
                <c:pt idx="6">
                  <c:v>0.68100000000000005</c:v>
                </c:pt>
                <c:pt idx="8">
                  <c:v>726</c:v>
                </c:pt>
                <c:pt idx="9">
                  <c:v>0.72399999999999998</c:v>
                </c:pt>
                <c:pt idx="11">
                  <c:v>727</c:v>
                </c:pt>
                <c:pt idx="12">
                  <c:v>0.70699999999999996</c:v>
                </c:pt>
                <c:pt idx="14">
                  <c:v>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7-476A-825B-88BECF2C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69439"/>
        <c:axId val="279323567"/>
      </c:scatterChart>
      <c:valAx>
        <c:axId val="213816943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323567"/>
        <c:crosses val="autoZero"/>
        <c:crossBetween val="midCat"/>
      </c:valAx>
      <c:valAx>
        <c:axId val="279323567"/>
        <c:scaling>
          <c:orientation val="minMax"/>
          <c:max val="0.73000000000000009"/>
          <c:min val="0.64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816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5</xdr:row>
      <xdr:rowOff>161925</xdr:rowOff>
    </xdr:from>
    <xdr:to>
      <xdr:col>15</xdr:col>
      <xdr:colOff>390525</xdr:colOff>
      <xdr:row>17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A87930-71CF-005D-9664-9AF80F747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Normal="100" workbookViewId="0">
      <selection activeCell="J16" sqref="J16"/>
    </sheetView>
  </sheetViews>
  <sheetFormatPr defaultColWidth="11.5703125" defaultRowHeight="12.75"/>
  <cols>
    <col min="4" max="4" width="13" customWidth="1"/>
    <col min="8" max="8" width="11.7109375" customWidth="1"/>
    <col min="9" max="9" width="24.85546875" customWidth="1"/>
    <col min="10" max="10" width="11.7109375" customWidth="1"/>
  </cols>
  <sheetData>
    <row r="1" spans="1:14" ht="3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4" ht="18">
      <c r="A2" s="20" t="s">
        <v>1</v>
      </c>
      <c r="B2" s="21"/>
      <c r="C2" s="21"/>
      <c r="D2" s="21"/>
      <c r="E2" s="21"/>
      <c r="F2" s="21" t="s">
        <v>2</v>
      </c>
      <c r="G2" s="21"/>
      <c r="H2" s="21"/>
      <c r="I2" s="21"/>
      <c r="J2" s="21"/>
      <c r="K2" s="21" t="s">
        <v>3</v>
      </c>
      <c r="L2" s="21"/>
      <c r="M2" s="22"/>
      <c r="N2" s="6"/>
    </row>
    <row r="3" spans="1:14" ht="18">
      <c r="A3" s="18" t="s">
        <v>4</v>
      </c>
      <c r="B3" s="18" t="s">
        <v>5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18" t="s">
        <v>15</v>
      </c>
      <c r="M3" s="18" t="s">
        <v>16</v>
      </c>
    </row>
    <row r="4" spans="1:14" ht="18">
      <c r="A4" s="15" t="s">
        <v>17</v>
      </c>
      <c r="B4" s="15" t="s">
        <v>17</v>
      </c>
      <c r="C4" s="15" t="s">
        <v>17</v>
      </c>
      <c r="D4" s="15" t="s">
        <v>17</v>
      </c>
      <c r="E4" s="15" t="s">
        <v>17</v>
      </c>
      <c r="F4" s="15" t="s">
        <v>18</v>
      </c>
      <c r="G4" s="15" t="s">
        <v>18</v>
      </c>
      <c r="H4" s="15" t="s">
        <v>18</v>
      </c>
      <c r="I4" s="15" t="s">
        <v>18</v>
      </c>
      <c r="J4" s="15" t="s">
        <v>18</v>
      </c>
      <c r="K4" s="15" t="s">
        <v>19</v>
      </c>
      <c r="L4" s="15" t="s">
        <v>19</v>
      </c>
      <c r="M4" s="15"/>
    </row>
    <row r="5" spans="1:14" ht="18">
      <c r="A5" s="16">
        <v>100</v>
      </c>
      <c r="B5" s="16">
        <v>1</v>
      </c>
      <c r="C5" s="23">
        <f>AVERAGE(A5,A6,A7)</f>
        <v>100</v>
      </c>
      <c r="D5" s="16">
        <f>ABS(C5-A5)</f>
        <v>0</v>
      </c>
      <c r="E5" s="23">
        <f>MAX(B5,B6,B7,D5,D6,D7)</f>
        <v>1</v>
      </c>
      <c r="F5" s="16">
        <v>4.4499999999999998E-2</v>
      </c>
      <c r="G5" s="16">
        <v>1E-4</v>
      </c>
      <c r="H5" s="23">
        <f>AVERAGE(F5,F6,F7)</f>
        <v>4.4466666666666661E-2</v>
      </c>
      <c r="I5" s="16">
        <f>ROUND(ABS(H5-F5),4)</f>
        <v>0</v>
      </c>
      <c r="J5" s="23">
        <f>MAX(G5,G6,G7,I5,I6,I7)</f>
        <v>5.0000000000000001E-4</v>
      </c>
      <c r="K5" s="23">
        <f>ROUND((C5/1000)/H5,4)</f>
        <v>2.2488999999999999</v>
      </c>
      <c r="L5" s="23">
        <f>K5*((E5/1000)/(C5/1000)+J5/H5)</f>
        <v>4.7776481259370313E-2</v>
      </c>
      <c r="M5" s="24">
        <f>(1-(L5/K5))*100</f>
        <v>97.875562218890551</v>
      </c>
    </row>
    <row r="6" spans="1:14" ht="18">
      <c r="A6" s="16">
        <v>100</v>
      </c>
      <c r="B6" s="16">
        <v>1</v>
      </c>
      <c r="C6" s="23"/>
      <c r="D6" s="16">
        <f>ABS(C5-A6)</f>
        <v>0</v>
      </c>
      <c r="E6" s="23"/>
      <c r="F6" s="16">
        <v>4.3999999999999997E-2</v>
      </c>
      <c r="G6" s="16">
        <v>1E-4</v>
      </c>
      <c r="H6" s="23"/>
      <c r="I6" s="16">
        <f>ROUND(ABS(H5-F6),4)</f>
        <v>5.0000000000000001E-4</v>
      </c>
      <c r="J6" s="23"/>
      <c r="K6" s="23"/>
      <c r="L6" s="23"/>
      <c r="M6" s="24"/>
    </row>
    <row r="7" spans="1:14" ht="18">
      <c r="A7" s="17">
        <v>100</v>
      </c>
      <c r="B7" s="17">
        <v>1</v>
      </c>
      <c r="C7" s="23"/>
      <c r="D7" s="17">
        <f>ABS(C5-A7)</f>
        <v>0</v>
      </c>
      <c r="E7" s="23"/>
      <c r="F7" s="17">
        <v>4.4900000000000002E-2</v>
      </c>
      <c r="G7" s="17">
        <v>1E-4</v>
      </c>
      <c r="H7" s="23"/>
      <c r="I7" s="17">
        <f>ROUND(ABS(H5-F7),4)</f>
        <v>4.0000000000000002E-4</v>
      </c>
      <c r="J7" s="23"/>
      <c r="K7" s="23"/>
      <c r="L7" s="23"/>
      <c r="M7" s="24"/>
    </row>
    <row r="8" spans="1:14" ht="1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ht="1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6" spans="1:14">
      <c r="J16" s="6"/>
    </row>
  </sheetData>
  <mergeCells count="11">
    <mergeCell ref="A1:M1"/>
    <mergeCell ref="A2:E2"/>
    <mergeCell ref="F2:J2"/>
    <mergeCell ref="K2:M2"/>
    <mergeCell ref="C5:C7"/>
    <mergeCell ref="E5:E7"/>
    <mergeCell ref="H5:H7"/>
    <mergeCell ref="J5:J7"/>
    <mergeCell ref="K5:K7"/>
    <mergeCell ref="L5:L7"/>
    <mergeCell ref="M5:M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1"/>
  <sheetViews>
    <sheetView tabSelected="1" topLeftCell="A10" zoomScaleNormal="100" workbookViewId="0">
      <selection activeCell="B22" sqref="B22"/>
    </sheetView>
  </sheetViews>
  <sheetFormatPr defaultColWidth="11.5703125" defaultRowHeight="12.75"/>
  <cols>
    <col min="6" max="6" width="26.28515625" bestFit="1" customWidth="1"/>
  </cols>
  <sheetData>
    <row r="1" spans="2:11" ht="25.5">
      <c r="C1" s="9"/>
      <c r="D1" s="9"/>
    </row>
    <row r="4" spans="2:11" ht="18">
      <c r="B4" s="25" t="s">
        <v>20</v>
      </c>
      <c r="C4" s="25" t="s">
        <v>21</v>
      </c>
      <c r="D4" s="26" t="s">
        <v>1</v>
      </c>
      <c r="E4" s="26"/>
      <c r="F4" s="26"/>
      <c r="G4" s="26"/>
      <c r="H4" s="26"/>
    </row>
    <row r="5" spans="2:11" ht="18">
      <c r="B5" s="25"/>
      <c r="C5" s="25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</row>
    <row r="6" spans="2:11" ht="18">
      <c r="B6" s="25"/>
      <c r="C6" s="25"/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</row>
    <row r="7" spans="2:11" ht="18">
      <c r="B7" s="27">
        <v>26</v>
      </c>
      <c r="C7" s="25">
        <v>30</v>
      </c>
      <c r="D7" s="2">
        <v>0.65300000000000002</v>
      </c>
      <c r="E7" s="2">
        <v>1E-3</v>
      </c>
      <c r="F7" s="28">
        <f>ROUND((AVERAGE(D7:D9)), 3)</f>
        <v>0.67100000000000004</v>
      </c>
      <c r="G7" s="2">
        <f>ABS(F7-D7)</f>
        <v>1.8000000000000016E-2</v>
      </c>
      <c r="H7" s="31">
        <f>MAX(E7:E9,G7:G9)</f>
        <v>5.0999999999999934E-2</v>
      </c>
    </row>
    <row r="8" spans="2:11" ht="18">
      <c r="B8" s="27"/>
      <c r="C8" s="25"/>
      <c r="D8" s="1">
        <v>0.63800000000000001</v>
      </c>
      <c r="E8" s="2">
        <v>1E-3</v>
      </c>
      <c r="F8" s="29"/>
      <c r="G8" s="2">
        <f>ABS(F7-D8)</f>
        <v>3.3000000000000029E-2</v>
      </c>
      <c r="H8" s="31"/>
    </row>
    <row r="9" spans="2:11" ht="18">
      <c r="B9" s="27"/>
      <c r="C9" s="25"/>
      <c r="D9" s="1">
        <v>0.72199999999999998</v>
      </c>
      <c r="E9" s="2">
        <v>1E-3</v>
      </c>
      <c r="F9" s="30"/>
      <c r="G9" s="2">
        <f>ABS(F7-D9)</f>
        <v>5.0999999999999934E-2</v>
      </c>
      <c r="H9" s="31">
        <v>726</v>
      </c>
    </row>
    <row r="10" spans="2:11" ht="18">
      <c r="B10" s="25">
        <v>26</v>
      </c>
      <c r="C10" s="25">
        <v>34</v>
      </c>
      <c r="D10" s="2">
        <v>0.72299999999999998</v>
      </c>
      <c r="E10" s="2">
        <v>1E-3</v>
      </c>
      <c r="F10" s="30">
        <f>ROUND((AVERAGE(D10:D12)), 3)</f>
        <v>0.70299999999999996</v>
      </c>
      <c r="G10" s="2">
        <f>ABS(F10-D10)</f>
        <v>2.0000000000000018E-2</v>
      </c>
      <c r="H10" s="31">
        <f>MAX(E10:E12,G10:G12)</f>
        <v>4.599999999999993E-2</v>
      </c>
    </row>
    <row r="11" spans="2:11" ht="18">
      <c r="B11" s="25"/>
      <c r="C11" s="25"/>
      <c r="D11" s="1">
        <v>0.73</v>
      </c>
      <c r="E11" s="2">
        <v>1E-3</v>
      </c>
      <c r="F11" s="30"/>
      <c r="G11" s="2">
        <f>ABS(F10-D11)</f>
        <v>2.7000000000000024E-2</v>
      </c>
      <c r="H11" s="31"/>
    </row>
    <row r="12" spans="2:11" ht="18">
      <c r="B12" s="25"/>
      <c r="C12" s="25"/>
      <c r="D12" s="1">
        <v>0.65700000000000003</v>
      </c>
      <c r="E12" s="2">
        <v>1E-3</v>
      </c>
      <c r="F12" s="30">
        <v>725</v>
      </c>
      <c r="G12" s="2">
        <f>ABS(F10-D12)</f>
        <v>4.599999999999993E-2</v>
      </c>
      <c r="H12" s="31">
        <v>727</v>
      </c>
    </row>
    <row r="13" spans="2:11" ht="18">
      <c r="B13" s="25">
        <v>26</v>
      </c>
      <c r="C13" s="25">
        <v>38</v>
      </c>
      <c r="D13" s="1">
        <v>0.65800000000000003</v>
      </c>
      <c r="E13" s="2">
        <v>1E-3</v>
      </c>
      <c r="F13" s="30">
        <f>ROUND((AVERAGE(D13:D15)), 3)</f>
        <v>0.68100000000000005</v>
      </c>
      <c r="G13" s="2">
        <f>ABS(F13-D13)</f>
        <v>2.300000000000002E-2</v>
      </c>
      <c r="H13" s="31">
        <f>MAX(E13:E15,G13:G15)</f>
        <v>4.599999999999993E-2</v>
      </c>
    </row>
    <row r="14" spans="2:11" ht="18">
      <c r="B14" s="25"/>
      <c r="C14" s="25"/>
      <c r="D14" s="1">
        <v>0.65900000000000003</v>
      </c>
      <c r="E14" s="2">
        <v>1E-3</v>
      </c>
      <c r="F14" s="30"/>
      <c r="G14" s="2">
        <f>ABS(F13-D14)</f>
        <v>2.200000000000002E-2</v>
      </c>
      <c r="H14" s="31"/>
    </row>
    <row r="15" spans="2:11" ht="18">
      <c r="B15" s="25"/>
      <c r="C15" s="25"/>
      <c r="D15" s="1">
        <v>0.72699999999999998</v>
      </c>
      <c r="E15" s="2">
        <v>1E-3</v>
      </c>
      <c r="F15" s="30">
        <v>726</v>
      </c>
      <c r="G15" s="2">
        <f>ABS(F13-D15)</f>
        <v>4.599999999999993E-2</v>
      </c>
      <c r="H15" s="31">
        <v>728</v>
      </c>
    </row>
    <row r="16" spans="2:11" ht="18">
      <c r="B16" s="25">
        <v>26</v>
      </c>
      <c r="C16" s="25">
        <v>40</v>
      </c>
      <c r="D16" s="1">
        <v>0.72199999999999998</v>
      </c>
      <c r="E16" s="2">
        <v>1E-3</v>
      </c>
      <c r="F16" s="30">
        <f>ROUND((AVERAGE(D16:D18)), 4)</f>
        <v>0.72399999999999998</v>
      </c>
      <c r="G16" s="2">
        <f>ABS(F16-D16)</f>
        <v>2.0000000000000018E-3</v>
      </c>
      <c r="H16" s="31">
        <f>MAX(E16:E18,G16:G18)</f>
        <v>5.0000000000000044E-3</v>
      </c>
      <c r="K16" s="6"/>
    </row>
    <row r="17" spans="2:10" ht="18">
      <c r="B17" s="25"/>
      <c r="C17" s="25">
        <v>43</v>
      </c>
      <c r="D17" s="1">
        <v>0.72899999999999998</v>
      </c>
      <c r="E17" s="2">
        <v>1E-3</v>
      </c>
      <c r="F17" s="30"/>
      <c r="G17" s="2">
        <f>ABS(F16-D17)</f>
        <v>5.0000000000000044E-3</v>
      </c>
      <c r="H17" s="31"/>
    </row>
    <row r="18" spans="2:10" ht="18">
      <c r="B18" s="25"/>
      <c r="C18" s="25"/>
      <c r="D18" s="1">
        <v>0.72099999999999997</v>
      </c>
      <c r="E18" s="2">
        <v>1E-3</v>
      </c>
      <c r="F18" s="30">
        <v>727</v>
      </c>
      <c r="G18" s="2">
        <f>ABS(F16-D18)</f>
        <v>3.0000000000000027E-3</v>
      </c>
      <c r="H18" s="31">
        <v>729</v>
      </c>
    </row>
    <row r="19" spans="2:10" ht="18">
      <c r="B19" s="25">
        <v>26</v>
      </c>
      <c r="C19" s="25">
        <v>43</v>
      </c>
      <c r="D19" s="1">
        <v>0.70899999999999996</v>
      </c>
      <c r="E19" s="2">
        <v>1E-3</v>
      </c>
      <c r="F19" s="30">
        <f>ROUND((AVERAGE(D19:D21)), 3)</f>
        <v>0.70699999999999996</v>
      </c>
      <c r="G19" s="2">
        <f>ABS(F19-D19)</f>
        <v>2.0000000000000018E-3</v>
      </c>
      <c r="H19" s="31">
        <f>MAX(E19:E21,G19:G21)</f>
        <v>8.0000000000000071E-3</v>
      </c>
    </row>
    <row r="20" spans="2:10" ht="18">
      <c r="B20" s="25"/>
      <c r="C20" s="25"/>
      <c r="D20" s="1">
        <v>0.69899999999999995</v>
      </c>
      <c r="E20" s="2">
        <v>1E-3</v>
      </c>
      <c r="F20" s="30"/>
      <c r="G20" s="2">
        <f>ABS(F19-D20)</f>
        <v>8.0000000000000071E-3</v>
      </c>
      <c r="H20" s="31"/>
    </row>
    <row r="21" spans="2:10" ht="18">
      <c r="B21" s="25"/>
      <c r="C21" s="25"/>
      <c r="D21" s="1">
        <v>0.71199999999999997</v>
      </c>
      <c r="E21" s="2">
        <v>1E-3</v>
      </c>
      <c r="F21" s="30">
        <v>728</v>
      </c>
      <c r="G21" s="2">
        <f>ABS(F19-D21)</f>
        <v>5.0000000000000044E-3</v>
      </c>
      <c r="H21" s="31">
        <v>730</v>
      </c>
    </row>
    <row r="22" spans="2:10" ht="18">
      <c r="B22" s="6"/>
      <c r="H22" s="4"/>
    </row>
    <row r="27" spans="2:10">
      <c r="J27" s="6"/>
    </row>
    <row r="31" spans="2:10">
      <c r="F31" s="6"/>
    </row>
  </sheetData>
  <mergeCells count="23">
    <mergeCell ref="B16:B18"/>
    <mergeCell ref="C16:C18"/>
    <mergeCell ref="F16:F18"/>
    <mergeCell ref="H16:H18"/>
    <mergeCell ref="B19:B21"/>
    <mergeCell ref="C19:C21"/>
    <mergeCell ref="F19:F21"/>
    <mergeCell ref="H19:H21"/>
    <mergeCell ref="B10:B12"/>
    <mergeCell ref="C10:C12"/>
    <mergeCell ref="F10:F12"/>
    <mergeCell ref="H10:H12"/>
    <mergeCell ref="B13:B15"/>
    <mergeCell ref="C13:C15"/>
    <mergeCell ref="F13:F15"/>
    <mergeCell ref="H13:H15"/>
    <mergeCell ref="B4:B6"/>
    <mergeCell ref="C4:C6"/>
    <mergeCell ref="D4:H4"/>
    <mergeCell ref="B7:B9"/>
    <mergeCell ref="C7:C9"/>
    <mergeCell ref="F7:F9"/>
    <mergeCell ref="H7:H9"/>
  </mergeCell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8"/>
  <sheetViews>
    <sheetView zoomScaleNormal="100" workbookViewId="0">
      <selection activeCell="L19" sqref="L19"/>
    </sheetView>
  </sheetViews>
  <sheetFormatPr defaultColWidth="11.5703125" defaultRowHeight="12.75"/>
  <cols>
    <col min="1" max="1" width="28.7109375" customWidth="1"/>
    <col min="2" max="2" width="28.28515625" customWidth="1"/>
    <col min="3" max="3" width="25" customWidth="1"/>
    <col min="4" max="4" width="14" customWidth="1"/>
  </cols>
  <sheetData>
    <row r="1" spans="2:12" ht="18" customHeight="1"/>
    <row r="2" spans="2:12" ht="18" customHeight="1">
      <c r="B2" s="7" t="s">
        <v>22</v>
      </c>
      <c r="C2" s="14">
        <v>9.8040000000000003</v>
      </c>
      <c r="F2" s="32" t="s">
        <v>23</v>
      </c>
      <c r="G2" s="33"/>
      <c r="H2" s="34"/>
    </row>
    <row r="3" spans="2:12" ht="18" customHeight="1">
      <c r="B3" s="7" t="s">
        <v>24</v>
      </c>
      <c r="C3" s="14">
        <v>244</v>
      </c>
      <c r="F3" s="35"/>
      <c r="G3" s="36"/>
      <c r="H3" s="37"/>
    </row>
    <row r="4" spans="2:12" ht="18" customHeight="1">
      <c r="B4" s="12"/>
      <c r="C4" s="11"/>
    </row>
    <row r="5" spans="2:12" s="10" customFormat="1" ht="37.5" customHeight="1"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31</v>
      </c>
      <c r="I5" s="13" t="s">
        <v>35</v>
      </c>
      <c r="J5" s="13" t="s">
        <v>32</v>
      </c>
      <c r="K5" s="7" t="s">
        <v>33</v>
      </c>
      <c r="L5" s="13" t="s">
        <v>36</v>
      </c>
    </row>
    <row r="6" spans="2:12" ht="18" customHeight="1">
      <c r="B6" s="41">
        <v>237.2</v>
      </c>
      <c r="C6" s="41">
        <v>66.5</v>
      </c>
      <c r="D6" s="2">
        <v>17.5</v>
      </c>
      <c r="E6" s="38">
        <f>MEDIAN(D6:D10)</f>
        <v>17</v>
      </c>
      <c r="F6" s="2">
        <v>0.1</v>
      </c>
      <c r="G6" s="2">
        <f>ROUND(ABS(C$3*(1-COS(RADIANS(D6)))), 2)</f>
        <v>11.29</v>
      </c>
      <c r="H6" s="2">
        <v>1</v>
      </c>
      <c r="I6" s="28">
        <f>MEDIAN(G6:G10)</f>
        <v>10.66</v>
      </c>
      <c r="J6" s="2">
        <f>ROUND(ABS((($C$6/1000)+($B$6/1000))/($C$6/1000)) * SQRT(2 * $C$2 * ($G6/1000)), 4)</f>
        <v>2.1488</v>
      </c>
      <c r="K6" s="2">
        <f>'Parte A'!$K$5 - 'Parte C'!$J6</f>
        <v>0.10009999999999986</v>
      </c>
      <c r="L6" s="28">
        <f>MEDIAN(J6:J10)</f>
        <v>2.0878999999999999</v>
      </c>
    </row>
    <row r="7" spans="2:12" ht="18" customHeight="1">
      <c r="B7" s="42"/>
      <c r="C7" s="42"/>
      <c r="D7" s="2">
        <v>16.899999999999999</v>
      </c>
      <c r="E7" s="39"/>
      <c r="F7" s="2">
        <v>0.1</v>
      </c>
      <c r="G7" s="2">
        <f>ROUND(ABS(C$3*(1-COS(RADIANS(D7)))), 2)</f>
        <v>10.54</v>
      </c>
      <c r="H7" s="2">
        <v>1</v>
      </c>
      <c r="I7" s="29"/>
      <c r="J7" s="2">
        <f t="shared" ref="J7:J10" si="0">ROUND(ABS((($C$6/1000)+($B$6/1000))/($C$6/1000)) * SQRT(2 * $C$2 * ($G7/1000)), 4)</f>
        <v>2.0762</v>
      </c>
      <c r="K7" s="2">
        <f>'Parte A'!$K$5 - 'Parte C'!$J7</f>
        <v>0.17269999999999985</v>
      </c>
      <c r="L7" s="29"/>
    </row>
    <row r="8" spans="2:12" ht="18" customHeight="1">
      <c r="B8" s="42"/>
      <c r="C8" s="42"/>
      <c r="D8" s="2">
        <v>17</v>
      </c>
      <c r="E8" s="39"/>
      <c r="F8" s="2">
        <v>0.1</v>
      </c>
      <c r="G8" s="2">
        <f>ROUND(ABS(C$3*(1-COS(RADIANS(D8)))), 2)</f>
        <v>10.66</v>
      </c>
      <c r="H8" s="2">
        <v>1</v>
      </c>
      <c r="I8" s="29"/>
      <c r="J8" s="2">
        <f t="shared" si="0"/>
        <v>2.0878999999999999</v>
      </c>
      <c r="K8" s="2">
        <f>'Parte A'!$K$5 - 'Parte C'!$J8</f>
        <v>0.16100000000000003</v>
      </c>
      <c r="L8" s="29"/>
    </row>
    <row r="9" spans="2:12" ht="18" customHeight="1">
      <c r="B9" s="42"/>
      <c r="C9" s="42"/>
      <c r="D9" s="2">
        <v>17.5</v>
      </c>
      <c r="E9" s="39"/>
      <c r="F9" s="2">
        <v>0.1</v>
      </c>
      <c r="G9" s="2">
        <f>ROUND(ABS(C$3*(1-COS(RADIANS(D9)))), 2)</f>
        <v>11.29</v>
      </c>
      <c r="H9" s="2">
        <v>1</v>
      </c>
      <c r="I9" s="29"/>
      <c r="J9" s="2">
        <f t="shared" si="0"/>
        <v>2.1488</v>
      </c>
      <c r="K9" s="2">
        <f>'Parte A'!$K$5 - 'Parte C'!$J9</f>
        <v>0.10009999999999986</v>
      </c>
      <c r="L9" s="29"/>
    </row>
    <row r="10" spans="2:12" ht="18" customHeight="1">
      <c r="B10" s="43"/>
      <c r="C10" s="43"/>
      <c r="D10" s="2">
        <v>16.5</v>
      </c>
      <c r="E10" s="40"/>
      <c r="F10" s="2">
        <v>0.1</v>
      </c>
      <c r="G10" s="2">
        <f>ROUND(ABS(C$3*(1-COS(RADIANS(D10)))), 2)</f>
        <v>10.050000000000001</v>
      </c>
      <c r="H10" s="2">
        <v>1</v>
      </c>
      <c r="I10" s="30"/>
      <c r="J10" s="2">
        <f t="shared" si="0"/>
        <v>2.0272999999999999</v>
      </c>
      <c r="K10" s="2">
        <f>'Parte A'!$K$5 - 'Parte C'!$J10</f>
        <v>0.22160000000000002</v>
      </c>
      <c r="L10" s="30"/>
    </row>
    <row r="19" spans="3:12">
      <c r="D19" s="8"/>
      <c r="L19" s="6"/>
    </row>
    <row r="20" spans="3:12">
      <c r="D20" s="8"/>
    </row>
    <row r="21" spans="3:12">
      <c r="D21" s="8"/>
    </row>
    <row r="22" spans="3:12">
      <c r="D22" s="8"/>
    </row>
    <row r="23" spans="3:12">
      <c r="D23" s="8"/>
    </row>
    <row r="24" spans="3:12">
      <c r="D24" s="8"/>
    </row>
    <row r="25" spans="3:12">
      <c r="C25" s="8"/>
      <c r="D25" s="8"/>
      <c r="E25" s="8"/>
    </row>
    <row r="26" spans="3:12">
      <c r="C26" s="8"/>
      <c r="D26" s="8"/>
      <c r="E26" s="8"/>
    </row>
    <row r="28" spans="3:12">
      <c r="G28" s="6"/>
    </row>
  </sheetData>
  <mergeCells count="6">
    <mergeCell ref="L6:L10"/>
    <mergeCell ref="F2:H3"/>
    <mergeCell ref="E6:E10"/>
    <mergeCell ref="B6:B10"/>
    <mergeCell ref="C6:C10"/>
    <mergeCell ref="I6:I10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4E0CF5270F4647B4CAB5906EA6A131" ma:contentTypeVersion="0" ma:contentTypeDescription="Create a new document." ma:contentTypeScope="" ma:versionID="8271220811b87b79d7db1ae6e103c50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dde196edc8d11d3a88b3c1105c23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E66A71-FCEB-4FBA-BD12-241C6C31B0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DFCA6D-4D5A-48A2-8C77-672FE4AE63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A613C3-6B56-469D-B9D6-394B9CE851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Parte A</vt:lpstr>
      <vt:lpstr>Parte B</vt:lpstr>
      <vt:lpstr>Parte 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Rúben Gomes</cp:lastModifiedBy>
  <cp:revision>7</cp:revision>
  <dcterms:created xsi:type="dcterms:W3CDTF">2023-09-14T09:48:56Z</dcterms:created>
  <dcterms:modified xsi:type="dcterms:W3CDTF">2023-10-19T09:04:24Z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0x010100DE4E0CF5270F4647B4CAB5906EA6A131</vt:lpwstr>
  </property>
</Properties>
</file>