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"/>
    </mc:Choice>
  </mc:AlternateContent>
  <xr:revisionPtr revIDLastSave="0" documentId="13_ncr:1_{028B0341-67AF-426D-AC3B-8AC1192FF39A}" xr6:coauthVersionLast="47" xr6:coauthVersionMax="47" xr10:uidLastSave="{00000000-0000-0000-0000-000000000000}"/>
  <bookViews>
    <workbookView xWindow="-103" yWindow="-103" windowWidth="22149" windowHeight="13200" activeTab="1" xr2:uid="{540EFF67-7C71-459F-B39C-8DB613D774B3}"/>
  </bookViews>
  <sheets>
    <sheet name="Parte A" sheetId="1" r:id="rId1"/>
    <sheet name="Parte 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H5" i="1"/>
  <c r="G5" i="1"/>
  <c r="F5" i="1"/>
  <c r="I5" i="1"/>
  <c r="J5" i="1"/>
  <c r="K5" i="1"/>
  <c r="L5" i="1"/>
  <c r="M5" i="1"/>
  <c r="N5" i="1"/>
  <c r="O5" i="1"/>
  <c r="B13" i="2"/>
  <c r="G8" i="1"/>
  <c r="H8" i="1"/>
  <c r="I8" i="1"/>
  <c r="J8" i="1"/>
  <c r="K8" i="1"/>
  <c r="L8" i="1"/>
  <c r="M8" i="1"/>
  <c r="N8" i="1"/>
  <c r="O8" i="1"/>
  <c r="F8" i="1"/>
  <c r="B9" i="1" l="1"/>
  <c r="M21" i="2"/>
  <c r="J19" i="2"/>
  <c r="G17" i="2"/>
  <c r="J13" i="2"/>
  <c r="G11" i="2"/>
  <c r="M16" i="2"/>
  <c r="G12" i="2"/>
  <c r="M17" i="2"/>
  <c r="G13" i="2"/>
  <c r="M18" i="2"/>
  <c r="M19" i="2"/>
  <c r="G15" i="2"/>
  <c r="J18" i="2"/>
  <c r="G6" i="2"/>
  <c r="M22" i="2"/>
  <c r="J20" i="2"/>
  <c r="G18" i="2"/>
  <c r="M23" i="2"/>
  <c r="J21" i="2"/>
  <c r="G19" i="2"/>
  <c r="M6" i="2"/>
  <c r="J22" i="2"/>
  <c r="G20" i="2"/>
  <c r="J7" i="2"/>
  <c r="J23" i="2"/>
  <c r="G21" i="2"/>
  <c r="J8" i="2"/>
  <c r="J6" i="2"/>
  <c r="G22" i="2"/>
  <c r="M11" i="2"/>
  <c r="J9" i="2"/>
  <c r="G7" i="2"/>
  <c r="G23" i="2"/>
  <c r="M12" i="2"/>
  <c r="J10" i="2"/>
  <c r="G8" i="2"/>
  <c r="M13" i="2"/>
  <c r="J11" i="2"/>
  <c r="G9" i="2"/>
  <c r="M14" i="2"/>
  <c r="J12" i="2"/>
  <c r="G10" i="2"/>
  <c r="M7" i="2"/>
  <c r="J14" i="2"/>
  <c r="J15" i="2"/>
  <c r="J16" i="2"/>
  <c r="G14" i="2"/>
  <c r="J17" i="2"/>
  <c r="M20" i="2"/>
  <c r="G16" i="2"/>
  <c r="M8" i="2"/>
  <c r="M9" i="2"/>
  <c r="M10" i="2"/>
  <c r="C13" i="2" s="1"/>
  <c r="M15" i="2"/>
</calcChain>
</file>

<file path=xl/sharedStrings.xml><?xml version="1.0" encoding="utf-8"?>
<sst xmlns="http://schemas.openxmlformats.org/spreadsheetml/2006/main" count="26" uniqueCount="22">
  <si>
    <t>L (cm)</t>
  </si>
  <si>
    <t>R1 (cm) ± 0,1 cm</t>
  </si>
  <si>
    <t>R2 (cm) ± 0,1 cm</t>
  </si>
  <si>
    <t>x01 ± 0,05 cm</t>
  </si>
  <si>
    <t>x02 ± 0,05 cm</t>
  </si>
  <si>
    <r>
      <t xml:space="preserve">N/L </t>
    </r>
    <r>
      <rPr>
        <b/>
        <sz val="14"/>
        <color theme="1"/>
        <rFont val="Calibri"/>
        <family val="2"/>
      </rPr>
      <t>± 60 (espiras/m)</t>
    </r>
  </si>
  <si>
    <t>I (A) ± 0,1 A</t>
  </si>
  <si>
    <t>Is(A) ± 0,01 A</t>
  </si>
  <si>
    <t>Tabela 1 (Bobine 1)</t>
  </si>
  <si>
    <t>𝑥 (cm) ± 0,05 cm</t>
  </si>
  <si>
    <t>𝑉h (mV) ± 0,1 mV</t>
  </si>
  <si>
    <t>B</t>
  </si>
  <si>
    <t>Tabela 2 (Bobine 2)</t>
  </si>
  <si>
    <t>Tabela 3 (B1 + B2)</t>
  </si>
  <si>
    <t>Cc</t>
  </si>
  <si>
    <t>~Cc</t>
  </si>
  <si>
    <t>Vh(V) ± 0,0001 V</t>
  </si>
  <si>
    <t>𝜇0</t>
  </si>
  <si>
    <t>B(X)</t>
  </si>
  <si>
    <t>Nº Espiras estimado (B1+B2)</t>
  </si>
  <si>
    <t>Desvio(Vh)</t>
  </si>
  <si>
    <t>ΔCc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</si>
</sst>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6" xfId="0" applyFont="1" applyBorder="1"/>
    <xf numFmtId="0" fontId="4" fillId="0" borderId="6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Representação gráfica </a:t>
            </a:r>
            <a:r>
              <a:rPr lang="pt-PT" baseline="0"/>
              <a:t>de Vh = 𝑓(Is) </a:t>
            </a:r>
            <a:endParaRPr lang="pt-PT"/>
          </a:p>
        </c:rich>
      </c:tx>
      <c:layout>
        <c:manualLayout>
          <c:xMode val="edge"/>
          <c:yMode val="edge"/>
          <c:x val="0.242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372878390201224"/>
                  <c:y val="-3.2050160396617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'Parte A'!$F$3:$O$3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0.11</c:v>
                </c:pt>
                <c:pt idx="3">
                  <c:v>0.17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0.34</c:v>
                </c:pt>
                <c:pt idx="7">
                  <c:v>0.4</c:v>
                </c:pt>
                <c:pt idx="8">
                  <c:v>0.46</c:v>
                </c:pt>
                <c:pt idx="9">
                  <c:v>0.51</c:v>
                </c:pt>
              </c:numCache>
            </c:numRef>
          </c:xVal>
          <c:yVal>
            <c:numRef>
              <c:f>'Parte A'!$F$4:$O$4</c:f>
              <c:numCache>
                <c:formatCode>General</c:formatCode>
                <c:ptCount val="10"/>
                <c:pt idx="0">
                  <c:v>0</c:v>
                </c:pt>
                <c:pt idx="1">
                  <c:v>9.4000000000000004E-3</c:v>
                </c:pt>
                <c:pt idx="2">
                  <c:v>1.6299999999999999E-2</c:v>
                </c:pt>
                <c:pt idx="3">
                  <c:v>2.4799999999999999E-2</c:v>
                </c:pt>
                <c:pt idx="4">
                  <c:v>3.3700000000000001E-2</c:v>
                </c:pt>
                <c:pt idx="5">
                  <c:v>4.1599999999999998E-2</c:v>
                </c:pt>
                <c:pt idx="6">
                  <c:v>4.8500000000000001E-2</c:v>
                </c:pt>
                <c:pt idx="7">
                  <c:v>5.7099999999999998E-2</c:v>
                </c:pt>
                <c:pt idx="8">
                  <c:v>6.5100000000000005E-2</c:v>
                </c:pt>
                <c:pt idx="9">
                  <c:v>7.2400000000000006E-2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6-481A-8E01-ED4AE702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0623"/>
        <c:axId val="2053376831"/>
      </c:scatterChart>
      <c:valAx>
        <c:axId val="8480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376831"/>
        <c:crosses val="autoZero"/>
        <c:crossBetween val="midCat"/>
      </c:valAx>
      <c:valAx>
        <c:axId val="20533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8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Tabela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B'!$E$6:$E$23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'Parte B'!$G$6:$G$23</c:f>
              <c:numCache>
                <c:formatCode>General</c:formatCode>
                <c:ptCount val="18"/>
                <c:pt idx="0">
                  <c:v>5.4150249999999997E-4</c:v>
                </c:pt>
                <c:pt idx="1">
                  <c:v>5.0437090000000006E-4</c:v>
                </c:pt>
                <c:pt idx="2">
                  <c:v>4.3939059999999994E-4</c:v>
                </c:pt>
                <c:pt idx="3">
                  <c:v>3.7131600000000001E-4</c:v>
                </c:pt>
                <c:pt idx="4">
                  <c:v>2.9705279999999996E-4</c:v>
                </c:pt>
                <c:pt idx="5">
                  <c:v>2.3516679999999998E-4</c:v>
                </c:pt>
                <c:pt idx="6">
                  <c:v>1.8875229999999998E-4</c:v>
                </c:pt>
                <c:pt idx="7">
                  <c:v>1.4543210000000001E-4</c:v>
                </c:pt>
                <c:pt idx="8">
                  <c:v>1.144891E-4</c:v>
                </c:pt>
                <c:pt idx="9">
                  <c:v>8.9734699999999986E-5</c:v>
                </c:pt>
                <c:pt idx="10">
                  <c:v>7.1168899999999989E-5</c:v>
                </c:pt>
                <c:pt idx="11">
                  <c:v>5.5697399999999993E-5</c:v>
                </c:pt>
                <c:pt idx="12">
                  <c:v>4.3320199999999999E-5</c:v>
                </c:pt>
                <c:pt idx="13">
                  <c:v>3.40373E-5</c:v>
                </c:pt>
                <c:pt idx="14">
                  <c:v>2.7848699999999996E-5</c:v>
                </c:pt>
                <c:pt idx="15">
                  <c:v>1.8565799999999998E-5</c:v>
                </c:pt>
                <c:pt idx="16">
                  <c:v>1.5471499999999999E-5</c:v>
                </c:pt>
                <c:pt idx="17">
                  <c:v>1.2377200000000001E-5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E-4DE3-BD7F-F31F1022A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87887"/>
        <c:axId val="817885391"/>
      </c:scatterChart>
      <c:valAx>
        <c:axId val="8178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7885391"/>
        <c:crosses val="autoZero"/>
        <c:crossBetween val="midCat"/>
      </c:valAx>
      <c:valAx>
        <c:axId val="8178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78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Tabela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B'!$E$6:$E$23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'Parte B'!$J$6:$J$23</c:f>
              <c:numCache>
                <c:formatCode>General</c:formatCode>
                <c:ptCount val="18"/>
                <c:pt idx="0">
                  <c:v>1.7018649999999997E-4</c:v>
                </c:pt>
                <c:pt idx="1">
                  <c:v>2.1969529999999997E-4</c:v>
                </c:pt>
                <c:pt idx="2">
                  <c:v>2.7848699999999995E-4</c:v>
                </c:pt>
                <c:pt idx="3">
                  <c:v>3.4965590000000002E-4</c:v>
                </c:pt>
                <c:pt idx="4">
                  <c:v>4.2391909999999996E-4</c:v>
                </c:pt>
                <c:pt idx="5">
                  <c:v>4.9199370000000005E-4</c:v>
                </c:pt>
                <c:pt idx="6">
                  <c:v>5.4150249999999997E-4</c:v>
                </c:pt>
                <c:pt idx="7">
                  <c:v>5.6006830000000004E-4</c:v>
                </c:pt>
                <c:pt idx="8">
                  <c:v>5.445968E-4</c:v>
                </c:pt>
                <c:pt idx="9">
                  <c:v>4.981823E-4</c:v>
                </c:pt>
                <c:pt idx="10">
                  <c:v>4.3010770000000002E-4</c:v>
                </c:pt>
                <c:pt idx="11">
                  <c:v>3.527502E-4</c:v>
                </c:pt>
                <c:pt idx="12">
                  <c:v>2.7848699999999995E-4</c:v>
                </c:pt>
                <c:pt idx="13">
                  <c:v>2.2278959999999997E-4</c:v>
                </c:pt>
                <c:pt idx="14">
                  <c:v>1.732808E-4</c:v>
                </c:pt>
                <c:pt idx="15">
                  <c:v>1.330549E-4</c:v>
                </c:pt>
                <c:pt idx="16">
                  <c:v>1.0520619999999998E-4</c:v>
                </c:pt>
                <c:pt idx="17">
                  <c:v>8.0451799999999994E-5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7-464C-99EA-1DA2092EF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4543"/>
        <c:axId val="178185375"/>
      </c:scatterChart>
      <c:valAx>
        <c:axId val="1781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185375"/>
        <c:crosses val="autoZero"/>
        <c:crossBetween val="midCat"/>
      </c:valAx>
      <c:valAx>
        <c:axId val="1781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1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Tabela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B'!$E$6:$E$23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'Parte B'!$M$6:$M$23</c:f>
              <c:numCache>
                <c:formatCode>General</c:formatCode>
                <c:ptCount val="18"/>
                <c:pt idx="0">
                  <c:v>7.0859470000000002E-4</c:v>
                </c:pt>
                <c:pt idx="1">
                  <c:v>7.4882059999999996E-4</c:v>
                </c:pt>
                <c:pt idx="2">
                  <c:v>7.7048069999999995E-4</c:v>
                </c:pt>
                <c:pt idx="3">
                  <c:v>7.7357499999999998E-4</c:v>
                </c:pt>
                <c:pt idx="4">
                  <c:v>7.7666930000000001E-4</c:v>
                </c:pt>
                <c:pt idx="5">
                  <c:v>7.7357499999999998E-4</c:v>
                </c:pt>
                <c:pt idx="6">
                  <c:v>7.6119779999999997E-4</c:v>
                </c:pt>
                <c:pt idx="7">
                  <c:v>7.2716049999999998E-4</c:v>
                </c:pt>
                <c:pt idx="8">
                  <c:v>6.7455739999999992E-4</c:v>
                </c:pt>
                <c:pt idx="9">
                  <c:v>5.9410559999999992E-4</c:v>
                </c:pt>
                <c:pt idx="10">
                  <c:v>5.0437090000000006E-4</c:v>
                </c:pt>
                <c:pt idx="11">
                  <c:v>4.1463619999999998E-4</c:v>
                </c:pt>
                <c:pt idx="12">
                  <c:v>3.3418439999999998E-4</c:v>
                </c:pt>
                <c:pt idx="13">
                  <c:v>2.6301550000000002E-4</c:v>
                </c:pt>
                <c:pt idx="14">
                  <c:v>2.0731809999999999E-4</c:v>
                </c:pt>
                <c:pt idx="15">
                  <c:v>1.6090359999999999E-4</c:v>
                </c:pt>
                <c:pt idx="16">
                  <c:v>1.2686629999999997E-4</c:v>
                </c:pt>
                <c:pt idx="17">
                  <c:v>9.9017600000000006E-5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E-49D1-BF35-8936F1F9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26239"/>
        <c:axId val="576327071"/>
      </c:scatterChart>
      <c:valAx>
        <c:axId val="57632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27071"/>
        <c:crosses val="autoZero"/>
        <c:crossBetween val="midCat"/>
      </c:valAx>
      <c:valAx>
        <c:axId val="5763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2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13</xdr:row>
      <xdr:rowOff>22451</xdr:rowOff>
    </xdr:from>
    <xdr:to>
      <xdr:col>10</xdr:col>
      <xdr:colOff>424543</xdr:colOff>
      <xdr:row>27</xdr:row>
      <xdr:rowOff>101372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93F746-37AE-E49E-3D83-163A40DAD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23</xdr:row>
      <xdr:rowOff>156210</xdr:rowOff>
    </xdr:from>
    <xdr:to>
      <xdr:col>3</xdr:col>
      <xdr:colOff>1203960</xdr:colOff>
      <xdr:row>38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B1FBD-DE2B-B6DE-987D-5EC8ABD8A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23</xdr:row>
      <xdr:rowOff>156210</xdr:rowOff>
    </xdr:from>
    <xdr:to>
      <xdr:col>7</xdr:col>
      <xdr:colOff>571500</xdr:colOff>
      <xdr:row>38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2F4A5-78F8-5D53-FA95-901B679DD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23</xdr:row>
      <xdr:rowOff>133350</xdr:rowOff>
    </xdr:from>
    <xdr:to>
      <xdr:col>11</xdr:col>
      <xdr:colOff>1371600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C9DE2-D748-9A0E-A12C-909D5A38C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957A-9D5C-4F38-B2CE-7DA9B6054109}">
  <dimension ref="B2:O10"/>
  <sheetViews>
    <sheetView workbookViewId="0">
      <selection activeCell="F6" sqref="F6:O6"/>
    </sheetView>
  </sheetViews>
  <sheetFormatPr defaultRowHeight="14.6" x14ac:dyDescent="0.4"/>
  <cols>
    <col min="3" max="3" width="27.53515625" customWidth="1"/>
    <col min="5" max="5" width="20.53515625" customWidth="1"/>
    <col min="6" max="6" width="9.07421875" customWidth="1"/>
    <col min="7" max="8" width="13.69140625" bestFit="1" customWidth="1"/>
    <col min="9" max="10" width="10.07421875" bestFit="1" customWidth="1"/>
    <col min="12" max="15" width="10.07421875" bestFit="1" customWidth="1"/>
  </cols>
  <sheetData>
    <row r="2" spans="2:15" ht="15" thickBot="1" x14ac:dyDescent="0.45"/>
    <row r="3" spans="2:15" ht="18.45" x14ac:dyDescent="0.5">
      <c r="C3" s="1" t="s">
        <v>5</v>
      </c>
      <c r="E3" s="3" t="s">
        <v>7</v>
      </c>
      <c r="F3" s="5">
        <v>0</v>
      </c>
      <c r="G3" s="5">
        <v>0.06</v>
      </c>
      <c r="H3" s="5">
        <v>0.11</v>
      </c>
      <c r="I3" s="5">
        <v>0.17</v>
      </c>
      <c r="J3" s="5">
        <v>0.23</v>
      </c>
      <c r="K3" s="5">
        <v>0.28999999999999998</v>
      </c>
      <c r="L3" s="5">
        <v>0.34</v>
      </c>
      <c r="M3" s="5">
        <v>0.4</v>
      </c>
      <c r="N3" s="5">
        <v>0.46</v>
      </c>
      <c r="O3" s="6">
        <v>0.51</v>
      </c>
    </row>
    <row r="4" spans="2:15" ht="18.899999999999999" thickBot="1" x14ac:dyDescent="0.55000000000000004">
      <c r="C4" s="2">
        <v>3467</v>
      </c>
      <c r="E4" s="4" t="s">
        <v>16</v>
      </c>
      <c r="F4" s="7">
        <v>0</v>
      </c>
      <c r="G4" s="7">
        <v>9.4000000000000004E-3</v>
      </c>
      <c r="H4" s="7">
        <v>1.6299999999999999E-2</v>
      </c>
      <c r="I4" s="7">
        <v>2.4799999999999999E-2</v>
      </c>
      <c r="J4" s="7">
        <v>3.3700000000000001E-2</v>
      </c>
      <c r="K4" s="7">
        <v>4.1599999999999998E-2</v>
      </c>
      <c r="L4" s="7">
        <v>4.8500000000000001E-2</v>
      </c>
      <c r="M4" s="7">
        <v>5.7099999999999998E-2</v>
      </c>
      <c r="N4" s="7">
        <v>6.5100000000000005E-2</v>
      </c>
      <c r="O4" s="8">
        <v>7.2400000000000006E-2</v>
      </c>
    </row>
    <row r="5" spans="2:15" ht="34.299999999999997" hidden="1" customHeight="1" thickBot="1" x14ac:dyDescent="0.5">
      <c r="E5" s="4" t="s">
        <v>14</v>
      </c>
      <c r="F5" s="14">
        <f>ROUND(((4 * PI() * 10^-7) * C4) /0.1408, 6)</f>
        <v>3.0942999999999998E-2</v>
      </c>
      <c r="G5" s="13">
        <f>ROUND(((4 * PI() * 10^-7) * C4) /0.1408, 6)</f>
        <v>3.0942999999999998E-2</v>
      </c>
      <c r="H5" s="13">
        <f>ROUND(((4 * PI() * 10^-7) * C4) /0.01408, 6)</f>
        <v>0.30942900000000001</v>
      </c>
      <c r="I5" s="13">
        <f>ROUND(((4 * PI() * 10^-7) * C4) * (I3 / I4), 6)</f>
        <v>2.9864999999999999E-2</v>
      </c>
      <c r="J5" s="13">
        <f>ROUND(((4 * PI() * 10^-7) * C4) * (J3 / J4), 6)</f>
        <v>2.9735000000000001E-2</v>
      </c>
      <c r="K5" s="13">
        <f>ROUND(((4 * PI() * 10^-7) * C4) * (K3 / K4), 6)</f>
        <v>3.0372E-2</v>
      </c>
      <c r="L5" s="13">
        <f>ROUND(((4 * PI() * 10^-7) * C4) * (L3 / L4), 6)</f>
        <v>3.0542E-2</v>
      </c>
      <c r="M5" s="13">
        <f>ROUND(((4 * PI() * 10^-7) * C4) * (M3 / M4), 6)</f>
        <v>3.0519999999999999E-2</v>
      </c>
      <c r="N5" s="13">
        <f>ROUND(((4 * PI() * 10^-7) * C4) * (N3 / N4), 6)</f>
        <v>3.0785E-2</v>
      </c>
      <c r="O5" s="13">
        <f>ROUND(((4 * PI() * 10^-7) * C4) * (O3 / O4), 6)</f>
        <v>3.0689999999999999E-2</v>
      </c>
    </row>
    <row r="6" spans="2:15" ht="18.899999999999999" thickBot="1" x14ac:dyDescent="0.5">
      <c r="C6" s="1"/>
      <c r="E6" s="15" t="s">
        <v>15</v>
      </c>
      <c r="F6" s="16">
        <f>ROUND(((4 * PI() * 10^-7) * C4) /0.1408, 6)</f>
        <v>3.0942999999999998E-2</v>
      </c>
      <c r="G6" s="17"/>
      <c r="H6" s="17"/>
      <c r="I6" s="17"/>
      <c r="J6" s="17"/>
      <c r="K6" s="17"/>
      <c r="L6" s="17"/>
      <c r="M6" s="17"/>
      <c r="N6" s="17"/>
      <c r="O6" s="18"/>
    </row>
    <row r="7" spans="2:15" ht="18.899999999999999" thickBot="1" x14ac:dyDescent="0.5">
      <c r="C7" s="1"/>
      <c r="E7" s="4"/>
      <c r="F7" s="14"/>
      <c r="G7" s="13"/>
      <c r="H7" s="13"/>
      <c r="I7" s="13"/>
      <c r="J7" s="13"/>
      <c r="K7" s="13"/>
      <c r="L7" s="13"/>
      <c r="M7" s="13"/>
      <c r="N7" s="13"/>
      <c r="O7" s="13"/>
    </row>
    <row r="8" spans="2:15" ht="18.45" x14ac:dyDescent="0.4">
      <c r="B8" s="22" t="s">
        <v>21</v>
      </c>
      <c r="E8" s="20" t="s">
        <v>20</v>
      </c>
      <c r="F8">
        <f>(0.0141 * F3 + 0.0007) - F4</f>
        <v>6.9999999999999999E-4</v>
      </c>
      <c r="G8">
        <f t="shared" ref="G8:O8" si="0">(0.0141 * G3 + 0.0007) - G4</f>
        <v>-7.8539999999999999E-3</v>
      </c>
      <c r="H8">
        <f t="shared" si="0"/>
        <v>-1.4048999999999999E-2</v>
      </c>
      <c r="I8">
        <f t="shared" si="0"/>
        <v>-2.1703E-2</v>
      </c>
      <c r="J8">
        <f t="shared" si="0"/>
        <v>-2.9756999999999999E-2</v>
      </c>
      <c r="K8">
        <f t="shared" si="0"/>
        <v>-3.6810999999999997E-2</v>
      </c>
      <c r="L8">
        <f t="shared" si="0"/>
        <v>-4.3006000000000003E-2</v>
      </c>
      <c r="M8">
        <f t="shared" si="0"/>
        <v>-5.076E-2</v>
      </c>
      <c r="N8">
        <f t="shared" si="0"/>
        <v>-5.7914000000000007E-2</v>
      </c>
      <c r="O8">
        <f t="shared" si="0"/>
        <v>-6.4509000000000011E-2</v>
      </c>
    </row>
    <row r="9" spans="2:15" ht="18.45" x14ac:dyDescent="0.4">
      <c r="B9">
        <f>((60/3467)+(0.0007/0.0141))*F6</f>
        <v>2.0716777376152454E-3</v>
      </c>
      <c r="C9" s="1"/>
    </row>
    <row r="10" spans="2:15" ht="18.45" x14ac:dyDescent="0.4">
      <c r="C10" s="1"/>
    </row>
  </sheetData>
  <mergeCells count="1">
    <mergeCell ref="F6:O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DA1A-4A7F-43E9-80EB-2550677975AD}">
  <dimension ref="B1:M23"/>
  <sheetViews>
    <sheetView tabSelected="1" zoomScale="61" workbookViewId="0">
      <selection activeCell="M6" sqref="M6"/>
    </sheetView>
  </sheetViews>
  <sheetFormatPr defaultRowHeight="14.6" x14ac:dyDescent="0.4"/>
  <cols>
    <col min="2" max="2" width="22.3046875" customWidth="1"/>
    <col min="3" max="3" width="25.4609375" customWidth="1"/>
    <col min="4" max="4" width="19.3046875" customWidth="1"/>
    <col min="5" max="5" width="21.84375" customWidth="1"/>
    <col min="6" max="6" width="21" customWidth="1"/>
    <col min="7" max="7" width="16.3046875" customWidth="1"/>
    <col min="9" max="9" width="24.53515625" customWidth="1"/>
    <col min="10" max="10" width="17.07421875" customWidth="1"/>
    <col min="12" max="12" width="22.69140625" customWidth="1"/>
    <col min="13" max="13" width="16.53515625" customWidth="1"/>
  </cols>
  <sheetData>
    <row r="1" spans="2:13" ht="18.45" x14ac:dyDescent="0.4">
      <c r="B1" s="1" t="s">
        <v>1</v>
      </c>
      <c r="C1" s="1" t="s">
        <v>2</v>
      </c>
      <c r="E1" s="1" t="s">
        <v>3</v>
      </c>
      <c r="F1" s="1" t="s">
        <v>4</v>
      </c>
    </row>
    <row r="2" spans="2:13" ht="18.45" x14ac:dyDescent="0.4">
      <c r="B2" s="2">
        <v>6.5</v>
      </c>
      <c r="C2" s="2">
        <v>6.5</v>
      </c>
      <c r="E2" s="2">
        <v>0</v>
      </c>
      <c r="F2" s="2">
        <v>6.5</v>
      </c>
    </row>
    <row r="4" spans="2:13" ht="18.45" x14ac:dyDescent="0.5">
      <c r="B4" s="1" t="s">
        <v>0</v>
      </c>
      <c r="C4" s="1" t="s">
        <v>6</v>
      </c>
      <c r="E4" s="19" t="s">
        <v>8</v>
      </c>
      <c r="F4" s="19"/>
      <c r="G4" s="19"/>
      <c r="I4" s="19" t="s">
        <v>12</v>
      </c>
      <c r="J4" s="19"/>
      <c r="K4" s="11"/>
      <c r="L4" s="19" t="s">
        <v>13</v>
      </c>
      <c r="M4" s="19"/>
    </row>
    <row r="5" spans="2:13" ht="18.45" x14ac:dyDescent="0.5">
      <c r="B5" s="2">
        <v>2.5</v>
      </c>
      <c r="C5" s="2">
        <v>0.5</v>
      </c>
      <c r="E5" s="9" t="s">
        <v>9</v>
      </c>
      <c r="F5" s="9" t="s">
        <v>10</v>
      </c>
      <c r="G5" s="9" t="s">
        <v>11</v>
      </c>
      <c r="I5" s="9" t="s">
        <v>10</v>
      </c>
      <c r="J5" s="9" t="s">
        <v>11</v>
      </c>
      <c r="K5" s="12"/>
      <c r="L5" s="9" t="s">
        <v>10</v>
      </c>
      <c r="M5" s="9" t="s">
        <v>11</v>
      </c>
    </row>
    <row r="6" spans="2:13" ht="18.45" x14ac:dyDescent="0.5">
      <c r="C6" s="1"/>
      <c r="E6" s="10">
        <v>0</v>
      </c>
      <c r="F6" s="10">
        <v>17.5</v>
      </c>
      <c r="G6" s="10">
        <f>'Parte A'!$F$6 *(F6/1000)</f>
        <v>5.4150249999999997E-4</v>
      </c>
      <c r="I6" s="10">
        <v>5.5</v>
      </c>
      <c r="J6" s="10">
        <f>'Parte A'!$F$6 *(I6/1000)</f>
        <v>1.7018649999999997E-4</v>
      </c>
      <c r="K6" s="11"/>
      <c r="L6" s="10">
        <v>22.9</v>
      </c>
      <c r="M6" s="10">
        <f>'Parte A'!$F$6 *(L6/1000)</f>
        <v>7.0859470000000002E-4</v>
      </c>
    </row>
    <row r="7" spans="2:13" ht="18.45" x14ac:dyDescent="0.5">
      <c r="B7" t="s">
        <v>17</v>
      </c>
      <c r="E7" s="10">
        <v>1</v>
      </c>
      <c r="F7" s="10">
        <v>16.3</v>
      </c>
      <c r="G7" s="10">
        <f>'Parte A'!$F$6 *(F7/1000)</f>
        <v>5.0437090000000006E-4</v>
      </c>
      <c r="I7" s="10">
        <v>7.1</v>
      </c>
      <c r="J7" s="10">
        <f>'Parte A'!$F$6 *(I7/1000)</f>
        <v>2.1969529999999997E-4</v>
      </c>
      <c r="K7" s="11"/>
      <c r="L7" s="10">
        <v>24.2</v>
      </c>
      <c r="M7" s="10">
        <f>'Parte A'!$F$6 *(L7/1000)</f>
        <v>7.4882059999999996E-4</v>
      </c>
    </row>
    <row r="8" spans="2:13" ht="18.45" x14ac:dyDescent="0.5">
      <c r="B8" s="21">
        <v>1.2566E-6</v>
      </c>
      <c r="E8" s="10">
        <v>2</v>
      </c>
      <c r="F8" s="10">
        <v>14.2</v>
      </c>
      <c r="G8" s="10">
        <f>'Parte A'!$F$6 *(F8/1000)</f>
        <v>4.3939059999999994E-4</v>
      </c>
      <c r="I8" s="10">
        <v>9</v>
      </c>
      <c r="J8" s="10">
        <f>'Parte A'!$F$6 *(I8/1000)</f>
        <v>2.7848699999999995E-4</v>
      </c>
      <c r="K8" s="11"/>
      <c r="L8" s="10">
        <v>24.9</v>
      </c>
      <c r="M8" s="10">
        <f>'Parte A'!$F$6 *(L8/1000)</f>
        <v>7.7048069999999995E-4</v>
      </c>
    </row>
    <row r="9" spans="2:13" ht="18.45" x14ac:dyDescent="0.5">
      <c r="E9" s="10">
        <v>3</v>
      </c>
      <c r="F9" s="10">
        <v>12</v>
      </c>
      <c r="G9" s="10">
        <f>'Parte A'!$F$6 *(F9/1000)</f>
        <v>3.7131600000000001E-4</v>
      </c>
      <c r="I9" s="10">
        <v>11.3</v>
      </c>
      <c r="J9" s="10">
        <f>'Parte A'!$F$6 *(I9/1000)</f>
        <v>3.4965590000000002E-4</v>
      </c>
      <c r="K9" s="11"/>
      <c r="L9" s="10">
        <v>25</v>
      </c>
      <c r="M9" s="10">
        <f>'Parte A'!$F$6 *(L9/1000)</f>
        <v>7.7357499999999998E-4</v>
      </c>
    </row>
    <row r="10" spans="2:13" ht="18.45" x14ac:dyDescent="0.5">
      <c r="E10" s="10">
        <v>4</v>
      </c>
      <c r="F10" s="10">
        <v>9.6</v>
      </c>
      <c r="G10" s="10">
        <f>'Parte A'!$F$6 *(F10/1000)</f>
        <v>2.9705279999999996E-4</v>
      </c>
      <c r="I10" s="10">
        <v>13.7</v>
      </c>
      <c r="J10" s="10">
        <f>'Parte A'!$F$6 *(I10/1000)</f>
        <v>4.2391909999999996E-4</v>
      </c>
      <c r="K10" s="11"/>
      <c r="L10" s="10">
        <v>25.1</v>
      </c>
      <c r="M10" s="10">
        <f>'Parte A'!$F$6 *(L10/1000)</f>
        <v>7.7666930000000001E-4</v>
      </c>
    </row>
    <row r="11" spans="2:13" ht="18.45" x14ac:dyDescent="0.5">
      <c r="E11" s="10">
        <v>5</v>
      </c>
      <c r="F11" s="10">
        <v>7.6</v>
      </c>
      <c r="G11" s="10">
        <f>'Parte A'!$F$6 *(F11/1000)</f>
        <v>2.3516679999999998E-4</v>
      </c>
      <c r="I11" s="10">
        <v>15.9</v>
      </c>
      <c r="J11" s="10">
        <f>'Parte A'!$F$6 *(I11/1000)</f>
        <v>4.9199370000000005E-4</v>
      </c>
      <c r="K11" s="11"/>
      <c r="L11" s="10">
        <v>25</v>
      </c>
      <c r="M11" s="10">
        <f>'Parte A'!$F$6 *(L11/1000)</f>
        <v>7.7357499999999998E-4</v>
      </c>
    </row>
    <row r="12" spans="2:13" ht="18.45" x14ac:dyDescent="0.5">
      <c r="B12" t="s">
        <v>18</v>
      </c>
      <c r="C12" t="s">
        <v>19</v>
      </c>
      <c r="E12" s="10">
        <v>6</v>
      </c>
      <c r="F12" s="10">
        <v>6.1</v>
      </c>
      <c r="G12" s="10">
        <f>'Parte A'!$F$6 *(F12/1000)</f>
        <v>1.8875229999999998E-4</v>
      </c>
      <c r="I12" s="10">
        <v>17.5</v>
      </c>
      <c r="J12" s="10">
        <f>'Parte A'!$F$6 *(I12/1000)</f>
        <v>5.4150249999999997E-4</v>
      </c>
      <c r="K12" s="11"/>
      <c r="L12" s="10">
        <v>24.6</v>
      </c>
      <c r="M12" s="10">
        <f>'Parte A'!$F$6 *(L12/1000)</f>
        <v>7.6119779999999997E-4</v>
      </c>
    </row>
    <row r="13" spans="2:13" ht="18.45" x14ac:dyDescent="0.5">
      <c r="B13">
        <f>(B8*C5*((B2/100)^2))/(2*((C2/100)^3))</f>
        <v>4.8330769230769231E-6</v>
      </c>
      <c r="C13">
        <f>M10/B13</f>
        <v>160.6987251313067</v>
      </c>
      <c r="E13" s="10">
        <v>7</v>
      </c>
      <c r="F13" s="10">
        <v>4.7</v>
      </c>
      <c r="G13" s="10">
        <f>'Parte A'!$F$6 *(F13/1000)</f>
        <v>1.4543210000000001E-4</v>
      </c>
      <c r="I13" s="10">
        <v>18.100000000000001</v>
      </c>
      <c r="J13" s="10">
        <f>'Parte A'!$F$6 *(I13/1000)</f>
        <v>5.6006830000000004E-4</v>
      </c>
      <c r="K13" s="11"/>
      <c r="L13" s="10">
        <v>23.5</v>
      </c>
      <c r="M13" s="10">
        <f>'Parte A'!$F$6 *(L13/1000)</f>
        <v>7.2716049999999998E-4</v>
      </c>
    </row>
    <row r="14" spans="2:13" ht="18.45" x14ac:dyDescent="0.5">
      <c r="E14" s="10">
        <v>8</v>
      </c>
      <c r="F14" s="10">
        <v>3.7</v>
      </c>
      <c r="G14" s="10">
        <f>'Parte A'!$F$6 *(F14/1000)</f>
        <v>1.144891E-4</v>
      </c>
      <c r="I14" s="10">
        <v>17.600000000000001</v>
      </c>
      <c r="J14" s="10">
        <f>'Parte A'!$F$6 *(I14/1000)</f>
        <v>5.445968E-4</v>
      </c>
      <c r="K14" s="11"/>
      <c r="L14" s="10">
        <v>21.8</v>
      </c>
      <c r="M14" s="10">
        <f>'Parte A'!$F$6 *(L14/1000)</f>
        <v>6.7455739999999992E-4</v>
      </c>
    </row>
    <row r="15" spans="2:13" ht="18.45" x14ac:dyDescent="0.5">
      <c r="E15" s="10">
        <v>9</v>
      </c>
      <c r="F15" s="10">
        <v>2.9</v>
      </c>
      <c r="G15" s="10">
        <f>'Parte A'!$F$6 *(F15/1000)</f>
        <v>8.9734699999999986E-5</v>
      </c>
      <c r="I15" s="10">
        <v>16.100000000000001</v>
      </c>
      <c r="J15" s="10">
        <f>'Parte A'!$F$6 *(I15/1000)</f>
        <v>4.981823E-4</v>
      </c>
      <c r="K15" s="11"/>
      <c r="L15" s="10">
        <v>19.2</v>
      </c>
      <c r="M15" s="10">
        <f>'Parte A'!$F$6 *(L15/1000)</f>
        <v>5.9410559999999992E-4</v>
      </c>
    </row>
    <row r="16" spans="2:13" ht="18.45" x14ac:dyDescent="0.5">
      <c r="E16" s="10">
        <v>10</v>
      </c>
      <c r="F16" s="10">
        <v>2.2999999999999998</v>
      </c>
      <c r="G16" s="10">
        <f>'Parte A'!$F$6 *(F16/1000)</f>
        <v>7.1168899999999989E-5</v>
      </c>
      <c r="I16" s="10">
        <v>13.9</v>
      </c>
      <c r="J16" s="10">
        <f>'Parte A'!$F$6 *(I16/1000)</f>
        <v>4.3010770000000002E-4</v>
      </c>
      <c r="K16" s="11"/>
      <c r="L16" s="10">
        <v>16.3</v>
      </c>
      <c r="M16" s="10">
        <f>'Parte A'!$F$6 *(L16/1000)</f>
        <v>5.0437090000000006E-4</v>
      </c>
    </row>
    <row r="17" spans="5:13" ht="18.45" x14ac:dyDescent="0.5">
      <c r="E17" s="10">
        <v>11</v>
      </c>
      <c r="F17" s="10">
        <v>1.8</v>
      </c>
      <c r="G17" s="10">
        <f>'Parte A'!$F$6 *(F17/1000)</f>
        <v>5.5697399999999993E-5</v>
      </c>
      <c r="I17" s="10">
        <v>11.4</v>
      </c>
      <c r="J17" s="10">
        <f>'Parte A'!$F$6 *(I17/1000)</f>
        <v>3.527502E-4</v>
      </c>
      <c r="K17" s="11"/>
      <c r="L17" s="10">
        <v>13.4</v>
      </c>
      <c r="M17" s="10">
        <f>'Parte A'!$F$6 *(L17/1000)</f>
        <v>4.1463619999999998E-4</v>
      </c>
    </row>
    <row r="18" spans="5:13" ht="18.45" x14ac:dyDescent="0.5">
      <c r="E18" s="10">
        <v>12</v>
      </c>
      <c r="F18" s="10">
        <v>1.4</v>
      </c>
      <c r="G18" s="10">
        <f>'Parte A'!$F$6 *(F18/1000)</f>
        <v>4.3320199999999999E-5</v>
      </c>
      <c r="I18" s="10">
        <v>9</v>
      </c>
      <c r="J18" s="10">
        <f>'Parte A'!$F$6 *(I18/1000)</f>
        <v>2.7848699999999995E-4</v>
      </c>
      <c r="K18" s="11"/>
      <c r="L18" s="10">
        <v>10.8</v>
      </c>
      <c r="M18" s="10">
        <f>'Parte A'!$F$6 *(L18/1000)</f>
        <v>3.3418439999999998E-4</v>
      </c>
    </row>
    <row r="19" spans="5:13" ht="18.45" x14ac:dyDescent="0.5">
      <c r="E19" s="10">
        <v>13</v>
      </c>
      <c r="F19" s="10">
        <v>1.1000000000000001</v>
      </c>
      <c r="G19" s="10">
        <f>'Parte A'!$F$6 *(F19/1000)</f>
        <v>3.40373E-5</v>
      </c>
      <c r="I19" s="10">
        <v>7.2</v>
      </c>
      <c r="J19" s="10">
        <f>'Parte A'!$F$6 *(I19/1000)</f>
        <v>2.2278959999999997E-4</v>
      </c>
      <c r="K19" s="11"/>
      <c r="L19" s="10">
        <v>8.5</v>
      </c>
      <c r="M19" s="10">
        <f>'Parte A'!$F$6 *(L19/1000)</f>
        <v>2.6301550000000002E-4</v>
      </c>
    </row>
    <row r="20" spans="5:13" ht="18.45" x14ac:dyDescent="0.5">
      <c r="E20" s="10">
        <v>14</v>
      </c>
      <c r="F20" s="10">
        <v>0.9</v>
      </c>
      <c r="G20" s="10">
        <f>'Parte A'!$F$6 *(F20/1000)</f>
        <v>2.7848699999999996E-5</v>
      </c>
      <c r="I20" s="10">
        <v>5.6</v>
      </c>
      <c r="J20" s="10">
        <f>'Parte A'!$F$6 *(I20/1000)</f>
        <v>1.732808E-4</v>
      </c>
      <c r="K20" s="11"/>
      <c r="L20" s="10">
        <v>6.7</v>
      </c>
      <c r="M20" s="10">
        <f>'Parte A'!$F$6 *(L20/1000)</f>
        <v>2.0731809999999999E-4</v>
      </c>
    </row>
    <row r="21" spans="5:13" ht="18.45" x14ac:dyDescent="0.5">
      <c r="E21" s="10">
        <v>15</v>
      </c>
      <c r="F21" s="10">
        <v>0.6</v>
      </c>
      <c r="G21" s="10">
        <f>'Parte A'!$F$6 *(F21/1000)</f>
        <v>1.8565799999999998E-5</v>
      </c>
      <c r="I21" s="10">
        <v>4.3</v>
      </c>
      <c r="J21" s="10">
        <f>'Parte A'!$F$6 *(I21/1000)</f>
        <v>1.330549E-4</v>
      </c>
      <c r="K21" s="11"/>
      <c r="L21" s="10">
        <v>5.2</v>
      </c>
      <c r="M21" s="10">
        <f>'Parte A'!$F$6 *(L21/1000)</f>
        <v>1.6090359999999999E-4</v>
      </c>
    </row>
    <row r="22" spans="5:13" ht="18.45" x14ac:dyDescent="0.5">
      <c r="E22" s="10">
        <v>16</v>
      </c>
      <c r="F22" s="10">
        <v>0.5</v>
      </c>
      <c r="G22" s="10">
        <f>'Parte A'!$F$6 *(F22/1000)</f>
        <v>1.5471499999999999E-5</v>
      </c>
      <c r="I22" s="10">
        <v>3.4</v>
      </c>
      <c r="J22" s="10">
        <f>'Parte A'!$F$6 *(I22/1000)</f>
        <v>1.0520619999999998E-4</v>
      </c>
      <c r="K22" s="11"/>
      <c r="L22" s="10">
        <v>4.0999999999999996</v>
      </c>
      <c r="M22" s="10">
        <f>'Parte A'!$F$6 *(L22/1000)</f>
        <v>1.2686629999999997E-4</v>
      </c>
    </row>
    <row r="23" spans="5:13" ht="18.45" x14ac:dyDescent="0.5">
      <c r="E23" s="10">
        <v>17</v>
      </c>
      <c r="F23" s="10">
        <v>0.4</v>
      </c>
      <c r="G23" s="10">
        <f>'Parte A'!$F$6 *(F23/1000)</f>
        <v>1.2377200000000001E-5</v>
      </c>
      <c r="I23" s="10">
        <v>2.6</v>
      </c>
      <c r="J23" s="10">
        <f>'Parte A'!$F$6 *(I23/1000)</f>
        <v>8.0451799999999994E-5</v>
      </c>
      <c r="K23" s="11"/>
      <c r="L23" s="10">
        <v>3.2</v>
      </c>
      <c r="M23" s="10">
        <f>'Parte A'!$F$6 *(L23/1000)</f>
        <v>9.9017600000000006E-5</v>
      </c>
    </row>
  </sheetData>
  <mergeCells count="3">
    <mergeCell ref="E4:G4"/>
    <mergeCell ref="I4:J4"/>
    <mergeCell ref="L4:M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4E0CF5270F4647B4CAB5906EA6A131" ma:contentTypeVersion="7" ma:contentTypeDescription="Create a new document." ma:contentTypeScope="" ma:versionID="c8cdf89580825eebc177c16aeaf9487d">
  <xsd:schema xmlns:xsd="http://www.w3.org/2001/XMLSchema" xmlns:xs="http://www.w3.org/2001/XMLSchema" xmlns:p="http://schemas.microsoft.com/office/2006/metadata/properties" xmlns:ns3="50d7aef1-f976-4ed9-8e5e-67f9e5bc4728" xmlns:ns4="53cd30aa-9462-434c-a76c-e183ebf23080" targetNamespace="http://schemas.microsoft.com/office/2006/metadata/properties" ma:root="true" ma:fieldsID="bafd7c10543ed25866025959b745db49" ns3:_="" ns4:_="">
    <xsd:import namespace="50d7aef1-f976-4ed9-8e5e-67f9e5bc4728"/>
    <xsd:import namespace="53cd30aa-9462-434c-a76c-e183ebf230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7aef1-f976-4ed9-8e5e-67f9e5bc47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d30aa-9462-434c-a76c-e183ebf2308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0d7aef1-f976-4ed9-8e5e-67f9e5bc472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A436EF-1313-4D22-BBA8-633A34839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d7aef1-f976-4ed9-8e5e-67f9e5bc4728"/>
    <ds:schemaRef ds:uri="53cd30aa-9462-434c-a76c-e183ebf230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5CB1E6-768B-44BA-9F10-3A6346FEB827}">
  <ds:schemaRefs>
    <ds:schemaRef ds:uri="53cd30aa-9462-434c-a76c-e183ebf23080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50d7aef1-f976-4ed9-8e5e-67f9e5bc4728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A3CDBE8-45D4-44BB-8382-B628A3259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Parte A</vt:lpstr>
      <vt:lpstr>Parte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Gomes</dc:creator>
  <cp:lastModifiedBy>BRuno Santos</cp:lastModifiedBy>
  <dcterms:created xsi:type="dcterms:W3CDTF">2023-11-23T09:30:35Z</dcterms:created>
  <dcterms:modified xsi:type="dcterms:W3CDTF">2023-12-07T23:54:51Z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0x010100DE4E0CF5270F4647B4CAB5906EA6A131</vt:lpwstr>
  </property>
</Properties>
</file>